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180" windowWidth="13980" windowHeight="8895" activeTab="0"/>
  </bookViews>
  <sheets>
    <sheet name="Notes" sheetId="1" r:id="rId1"/>
    <sheet name="Sup. Table 6" sheetId="2" r:id="rId2"/>
    <sheet name="Sup. Table 7" sheetId="3" r:id="rId3"/>
    <sheet name="Sup. Table 8" sheetId="4" r:id="rId4"/>
    <sheet name="Intermediate Averages, Etc." sheetId="5" r:id="rId5"/>
    <sheet name="Calcs for Sup. Table 1" sheetId="6" r:id="rId6"/>
  </sheets>
  <definedNames>
    <definedName name="_xlnm.Print_Area" localSheetId="5">'Calcs for Sup. Table 1'!$A$1:$H$22</definedName>
    <definedName name="_xlnm.Print_Area" localSheetId="1">'Sup. Table 6'!$A$1:$H$20</definedName>
    <definedName name="_xlnm.Print_Area" localSheetId="2">'Sup. Table 7'!$A$1:$K$19</definedName>
    <definedName name="_xlnm.Print_Area" localSheetId="3">'Sup. Table 8'!$A$1:$J$457</definedName>
    <definedName name="_xlnm.Print_Titles" localSheetId="3">'Sup. Table 8'!$1:$3</definedName>
  </definedNames>
  <calcPr fullCalcOnLoad="1"/>
</workbook>
</file>

<file path=xl/sharedStrings.xml><?xml version="1.0" encoding="utf-8"?>
<sst xmlns="http://schemas.openxmlformats.org/spreadsheetml/2006/main" count="615" uniqueCount="122">
  <si>
    <t>(a) Portions of arms for which two copies were sequenced in chimpanzee</t>
  </si>
  <si>
    <t>Arms; 2-copy in chimpanzee (a)</t>
  </si>
  <si>
    <t>Arms [2-copy (a)] and spacers</t>
  </si>
  <si>
    <t>95 % confidence   interval (%)</t>
  </si>
  <si>
    <t>high</t>
  </si>
  <si>
    <t>low</t>
  </si>
  <si>
    <t>Human P6 "Full" Arms Comparison</t>
  </si>
  <si>
    <t>Human v. Chimpanzee P6 "Full" Arms Comparison</t>
  </si>
  <si>
    <t>(portion of P6 palindrome arms present in two copies in chimpanzee BAC RP43-7D3)</t>
  </si>
  <si>
    <t>(chimpanzee arm 1, human arms 1 and 2)</t>
  </si>
  <si>
    <t>Arms [2-copy (a)] v. spacer</t>
  </si>
  <si>
    <t>Arms [2-copy (a)] v. non-palindrome</t>
  </si>
  <si>
    <t>Supplementary Tables 6, 7, and 8 for:</t>
  </si>
  <si>
    <r>
      <t xml:space="preserve">See worksheets </t>
    </r>
    <r>
      <rPr>
        <b/>
        <sz val="14"/>
        <rFont val="Arial"/>
        <family val="0"/>
      </rPr>
      <t>Sup. Table 6</t>
    </r>
    <r>
      <rPr>
        <sz val="14"/>
        <rFont val="Arial"/>
        <family val="0"/>
      </rPr>
      <t xml:space="preserve">, </t>
    </r>
    <r>
      <rPr>
        <b/>
        <sz val="14"/>
        <rFont val="Arial"/>
        <family val="0"/>
      </rPr>
      <t>Sup. Table 7</t>
    </r>
    <r>
      <rPr>
        <sz val="14"/>
        <rFont val="Arial"/>
        <family val="0"/>
      </rPr>
      <t xml:space="preserve">, and </t>
    </r>
    <r>
      <rPr>
        <b/>
        <sz val="14"/>
        <rFont val="Arial"/>
        <family val="0"/>
      </rPr>
      <t>Sup. Table 8</t>
    </r>
    <r>
      <rPr>
        <sz val="14"/>
        <rFont val="Arial"/>
        <family val="0"/>
      </rPr>
      <t xml:space="preserve"> in this workbook (tabs at bottom).</t>
    </r>
  </si>
  <si>
    <r>
      <t>Spacer</t>
    </r>
    <r>
      <rPr>
        <sz val="10"/>
        <rFont val="Arial"/>
        <family val="0"/>
      </rPr>
      <t xml:space="preserve">  (sequence alignments in file </t>
    </r>
    <r>
      <rPr>
        <b/>
        <sz val="10"/>
        <color indexed="14"/>
        <rFont val="Courier"/>
        <family val="3"/>
      </rPr>
      <t>P1</t>
    </r>
    <r>
      <rPr>
        <b/>
        <sz val="10"/>
        <color indexed="14"/>
        <rFont val="Courier New"/>
        <family val="3"/>
      </rPr>
      <t>_spacer</t>
    </r>
    <r>
      <rPr>
        <b/>
        <sz val="10"/>
        <color indexed="14"/>
        <rFont val="Courier"/>
        <family val="3"/>
      </rPr>
      <t>_aln.txt</t>
    </r>
    <r>
      <rPr>
        <sz val="10"/>
        <rFont val="Arial"/>
        <family val="0"/>
      </rPr>
      <t>)</t>
    </r>
  </si>
  <si>
    <r>
      <t>5' end</t>
    </r>
    <r>
      <rPr>
        <sz val="10"/>
        <rFont val="Arial"/>
        <family val="0"/>
      </rPr>
      <t xml:space="preserve"> (sequence alignments in file </t>
    </r>
    <r>
      <rPr>
        <b/>
        <sz val="10"/>
        <color indexed="14"/>
        <rFont val="Courier New"/>
        <family val="3"/>
      </rPr>
      <t>P7_5_prime_arms_aln.txt</t>
    </r>
    <r>
      <rPr>
        <sz val="10"/>
        <rFont val="Arial"/>
        <family val="0"/>
      </rPr>
      <t>)</t>
    </r>
  </si>
  <si>
    <r>
      <t>5' end</t>
    </r>
    <r>
      <rPr>
        <sz val="10"/>
        <rFont val="Arial"/>
        <family val="0"/>
      </rPr>
      <t xml:space="preserve"> (continued; sequence alignments in file </t>
    </r>
    <r>
      <rPr>
        <b/>
        <sz val="10"/>
        <color indexed="14"/>
        <rFont val="Courier New"/>
        <family val="3"/>
      </rPr>
      <t>P7_5_prime_arms_aln.txt</t>
    </r>
    <r>
      <rPr>
        <sz val="10"/>
        <rFont val="Arial"/>
        <family val="0"/>
      </rPr>
      <t>)</t>
    </r>
  </si>
  <si>
    <r>
      <t>L1</t>
    </r>
    <r>
      <rPr>
        <sz val="10"/>
        <rFont val="Arial"/>
        <family val="0"/>
      </rPr>
      <t xml:space="preserve">  (sequence alignments in </t>
    </r>
    <r>
      <rPr>
        <b/>
        <sz val="10"/>
        <color indexed="14"/>
        <rFont val="Courier New"/>
        <family val="3"/>
      </rPr>
      <t>P1_L1_aln.txt</t>
    </r>
    <r>
      <rPr>
        <sz val="10"/>
        <rFont val="Arial"/>
        <family val="0"/>
      </rPr>
      <t>)</t>
    </r>
  </si>
  <si>
    <r>
      <t>L1</t>
    </r>
    <r>
      <rPr>
        <sz val="10"/>
        <rFont val="Arial"/>
        <family val="0"/>
      </rPr>
      <t xml:space="preserve">  (continued; sequence alignments in </t>
    </r>
    <r>
      <rPr>
        <b/>
        <sz val="10"/>
        <color indexed="14"/>
        <rFont val="Courier New"/>
        <family val="3"/>
      </rPr>
      <t>P1_L1_aln.txt</t>
    </r>
    <r>
      <rPr>
        <sz val="10"/>
        <rFont val="Arial"/>
        <family val="0"/>
      </rPr>
      <t>)</t>
    </r>
  </si>
  <si>
    <r>
      <t>3' end</t>
    </r>
    <r>
      <rPr>
        <sz val="10"/>
        <rFont val="Arial"/>
        <family val="0"/>
      </rPr>
      <t xml:space="preserve">  (sequence alignments in </t>
    </r>
    <r>
      <rPr>
        <b/>
        <sz val="10"/>
        <color indexed="14"/>
        <rFont val="Courier New"/>
        <family val="3"/>
      </rPr>
      <t>P1_3_prime_arms_aln.txt</t>
    </r>
    <r>
      <rPr>
        <sz val="10"/>
        <rFont val="Arial"/>
        <family val="0"/>
      </rPr>
      <t>)</t>
    </r>
  </si>
  <si>
    <r>
      <t>Spacer</t>
    </r>
    <r>
      <rPr>
        <sz val="10"/>
        <rFont val="Arial"/>
        <family val="0"/>
      </rPr>
      <t xml:space="preserve">  (sequence alignments in </t>
    </r>
    <r>
      <rPr>
        <b/>
        <sz val="10"/>
        <color indexed="14"/>
        <rFont val="Courier New"/>
        <family val="3"/>
      </rPr>
      <t>P6_spacer_aln.txt</t>
    </r>
    <r>
      <rPr>
        <sz val="10"/>
        <rFont val="Arial"/>
        <family val="0"/>
      </rPr>
      <t>)</t>
    </r>
  </si>
  <si>
    <r>
      <t>"Two Copy" Arms</t>
    </r>
    <r>
      <rPr>
        <sz val="10"/>
        <rFont val="Arial"/>
        <family val="0"/>
      </rPr>
      <t xml:space="preserve">  (sequence alignments in </t>
    </r>
    <r>
      <rPr>
        <b/>
        <sz val="10"/>
        <color indexed="14"/>
        <rFont val="Courier New"/>
        <family val="3"/>
      </rPr>
      <t>P6_short_arms_aln.txt</t>
    </r>
    <r>
      <rPr>
        <sz val="10"/>
        <rFont val="Arial"/>
        <family val="0"/>
      </rPr>
      <t>)</t>
    </r>
  </si>
  <si>
    <r>
      <t>"Full" Arms</t>
    </r>
    <r>
      <rPr>
        <sz val="10"/>
        <rFont val="Arial"/>
        <family val="0"/>
      </rPr>
      <t xml:space="preserve">  (sequence alignments in </t>
    </r>
    <r>
      <rPr>
        <b/>
        <sz val="10"/>
        <color indexed="14"/>
        <rFont val="Courier New"/>
        <family val="3"/>
      </rPr>
      <t>P6_long_arms_aln.txt</t>
    </r>
    <r>
      <rPr>
        <sz val="10"/>
        <rFont val="Arial"/>
        <family val="0"/>
      </rPr>
      <t>)</t>
    </r>
  </si>
  <si>
    <r>
      <t>Spacer</t>
    </r>
    <r>
      <rPr>
        <sz val="10"/>
        <rFont val="Arial"/>
        <family val="2"/>
      </rPr>
      <t xml:space="preserve"> (sequence alignments in file </t>
    </r>
    <r>
      <rPr>
        <b/>
        <sz val="10"/>
        <color indexed="14"/>
        <rFont val="Courier New"/>
        <family val="3"/>
      </rPr>
      <t>P7_spacer_aln.txt</t>
    </r>
    <r>
      <rPr>
        <sz val="10"/>
        <rFont val="Arial"/>
        <family val="2"/>
      </rPr>
      <t>)</t>
    </r>
  </si>
  <si>
    <r>
      <t xml:space="preserve">Arms </t>
    </r>
    <r>
      <rPr>
        <sz val="10"/>
        <rFont val="Arial"/>
        <family val="2"/>
      </rPr>
      <t xml:space="preserve"> (sequence alignments in file </t>
    </r>
    <r>
      <rPr>
        <b/>
        <sz val="10"/>
        <color indexed="14"/>
        <rFont val="Courier New"/>
        <family val="3"/>
      </rPr>
      <t>P7_arms_aln.txt</t>
    </r>
    <r>
      <rPr>
        <sz val="10"/>
        <rFont val="Arial"/>
        <family val="2"/>
      </rPr>
      <t>)</t>
    </r>
  </si>
  <si>
    <r>
      <t xml:space="preserve">(sequence alignments in file </t>
    </r>
    <r>
      <rPr>
        <b/>
        <sz val="10"/>
        <color indexed="14"/>
        <rFont val="Courier New"/>
        <family val="3"/>
      </rPr>
      <t>non_pal_from_12I19_aln.txt)</t>
    </r>
  </si>
  <si>
    <r>
      <t xml:space="preserve">(sequence alignments in file </t>
    </r>
    <r>
      <rPr>
        <b/>
        <sz val="10"/>
        <color indexed="14"/>
        <rFont val="Courier New"/>
        <family val="3"/>
      </rPr>
      <t>non_pal_P7_flank_2_aln.txt)</t>
    </r>
  </si>
  <si>
    <r>
      <t xml:space="preserve">(sequence alignments in file </t>
    </r>
    <r>
      <rPr>
        <b/>
        <sz val="10"/>
        <color indexed="14"/>
        <rFont val="Courier New"/>
        <family val="3"/>
      </rPr>
      <t>non_pal_P7_flank_1_aln.txt)</t>
    </r>
  </si>
  <si>
    <t>Hsa P1</t>
  </si>
  <si>
    <t>Ptr 131F11</t>
  </si>
  <si>
    <t>Alu</t>
  </si>
  <si>
    <t>Other</t>
  </si>
  <si>
    <t>Unique</t>
  </si>
  <si>
    <t>Ptr 32G19</t>
  </si>
  <si>
    <t>Hsa P2</t>
  </si>
  <si>
    <t>Hsa</t>
  </si>
  <si>
    <t>Ptr</t>
  </si>
  <si>
    <t>P1/P2</t>
  </si>
  <si>
    <t>5' end</t>
  </si>
  <si>
    <t>Ungapped length</t>
  </si>
  <si>
    <t>Sequence type</t>
  </si>
  <si>
    <t>All</t>
  </si>
  <si>
    <t>% differences</t>
  </si>
  <si>
    <t># single nt differences</t>
  </si>
  <si>
    <t>L1</t>
  </si>
  <si>
    <t>3' end</t>
  </si>
  <si>
    <t>P6</t>
  </si>
  <si>
    <t>P1/P2 (Continued)</t>
  </si>
  <si>
    <t>P7</t>
  </si>
  <si>
    <t>Arms</t>
  </si>
  <si>
    <t>P7 (continued)</t>
  </si>
  <si>
    <t>Non-Palindrome Sequence, Flank 1 of P7</t>
  </si>
  <si>
    <t>Non-Palindrome Sequence, Flank 2 of P7</t>
  </si>
  <si>
    <t>Non-Palindrome Sequence from RP43-12I19</t>
  </si>
  <si>
    <t>Chimpanzee 5' Arm Comparisons</t>
  </si>
  <si>
    <t>Human 5' Arm Comparisons</t>
  </si>
  <si>
    <t>Chimpanzee L1 Arm Comparisons</t>
  </si>
  <si>
    <t>Human L1 Arm Comparisons</t>
  </si>
  <si>
    <t>Human 3' Arm Comparisons</t>
  </si>
  <si>
    <t>Human Arm Comparisons</t>
  </si>
  <si>
    <t>Chimpanzee Arm Comparisons</t>
  </si>
  <si>
    <t>Human v. Chimpanzee Arm Comparisons</t>
  </si>
  <si>
    <t>Length</t>
  </si>
  <si>
    <t># Differences</t>
  </si>
  <si>
    <t>Arm</t>
  </si>
  <si>
    <t>Total Arm</t>
  </si>
  <si>
    <t>Total Non Ampliconic</t>
  </si>
  <si>
    <t>Human v. Chimpanzee 5' Arm Comparisons</t>
  </si>
  <si>
    <t>Human v. Chimpanzee L1 Arm Comparisons</t>
  </si>
  <si>
    <t>Human v. Chimpanzee 3' Arm Comparisons</t>
  </si>
  <si>
    <t>Genome-typical interspersed repeat category</t>
  </si>
  <si>
    <t>Human v. Chimpanzee Arm Divergence, Intermediate Averages</t>
  </si>
  <si>
    <t>P-value (arm v. non-ampliconc)</t>
  </si>
  <si>
    <t>Arm and Non-Ampliconic Totals From Supplementary Table 6 (checks)</t>
  </si>
  <si>
    <t>Hsa arm 1</t>
  </si>
  <si>
    <t>Hsa arm 2</t>
  </si>
  <si>
    <t>Ptr arm 1</t>
  </si>
  <si>
    <t>Ptr arm 2</t>
  </si>
  <si>
    <t>P6 (Continued)</t>
  </si>
  <si>
    <t>"long"</t>
  </si>
  <si>
    <t>"short"</t>
  </si>
  <si>
    <r>
      <t>95 % confidence</t>
    </r>
    <r>
      <rPr>
        <b/>
        <u val="single"/>
        <sz val="10"/>
        <rFont val="Arial"/>
        <family val="2"/>
      </rPr>
      <t xml:space="preserve">   interval (%)    </t>
    </r>
    <r>
      <rPr>
        <b/>
        <sz val="10"/>
        <rFont val="Arial"/>
        <family val="2"/>
      </rPr>
      <t>low       high</t>
    </r>
  </si>
  <si>
    <t>Non-ampliconic</t>
  </si>
  <si>
    <t>Non-interspersed repeat</t>
  </si>
  <si>
    <t>Spacer v. non-palindrome</t>
  </si>
  <si>
    <t>Sequences compared</t>
  </si>
  <si>
    <t>Ptr 131F11 arm 1</t>
  </si>
  <si>
    <t>Ptr 131F11 arm 2</t>
  </si>
  <si>
    <t>Hsa P2 arm 2</t>
  </si>
  <si>
    <t>Ptr 32G19 arm 1</t>
  </si>
  <si>
    <t>Hsa P2 arm 1</t>
  </si>
  <si>
    <t>Ptr 32G19 arm 2</t>
  </si>
  <si>
    <t>Hsa P1 arm 1</t>
  </si>
  <si>
    <t>Hsa P1 arm 2</t>
  </si>
  <si>
    <t>Note: "Unique" denotes non-interspersed repeat</t>
  </si>
  <si>
    <t>Human</t>
  </si>
  <si>
    <t>P1/P2 5' Arm</t>
  </si>
  <si>
    <t>Chimpanzee</t>
  </si>
  <si>
    <t>P1/P2 L1</t>
  </si>
  <si>
    <t>Total Human</t>
  </si>
  <si>
    <t>Total Chimpanzee</t>
  </si>
  <si>
    <t>See Excel formulas in this worksheet for calculations in the text and in text Table 1.</t>
  </si>
  <si>
    <t>See Excel formulas in this worksheet for calculations for Supplementary Table 1.</t>
  </si>
  <si>
    <t>Calculations for combined arm-to-arm divergence in human and chimpanzee (also see Supplementary Table 8)</t>
  </si>
  <si>
    <t>Sequence divergence between human and chimpanzee MSY palindromes</t>
  </si>
  <si>
    <t>All non-palindrome (and non-ampliconic) Y</t>
  </si>
  <si>
    <t>All palindromes</t>
  </si>
  <si>
    <t>Spacers</t>
  </si>
  <si>
    <t>Arms and spacers</t>
  </si>
  <si>
    <t>Arms v. non-palindrome</t>
  </si>
  <si>
    <t>Arms v. spacers</t>
  </si>
  <si>
    <r>
      <t>P</t>
    </r>
    <r>
      <rPr>
        <sz val="10"/>
        <rFont val="Arial"/>
        <family val="0"/>
      </rPr>
      <t xml:space="preserve"> = 0.42 for arm-to-arm divergence in humans versus chimpanzee, by Fisher's exact test, two-sided</t>
    </r>
  </si>
  <si>
    <r>
      <t>P</t>
    </r>
    <r>
      <rPr>
        <b/>
        <sz val="10"/>
        <rFont val="Arial"/>
        <family val="2"/>
      </rPr>
      <t xml:space="preserve">-values, </t>
    </r>
    <r>
      <rPr>
        <b/>
        <i/>
        <sz val="10"/>
        <rFont val="Arial"/>
        <family val="2"/>
      </rPr>
      <t>H</t>
    </r>
    <r>
      <rPr>
        <b/>
        <i/>
        <sz val="8"/>
        <rFont val="Arial"/>
        <family val="2"/>
      </rPr>
      <t>0</t>
    </r>
    <r>
      <rPr>
        <b/>
        <sz val="10"/>
        <rFont val="Arial"/>
        <family val="2"/>
      </rPr>
      <t xml:space="preserve"> = proportion of nt differences same</t>
    </r>
  </si>
  <si>
    <t>Human v. Chimpanzee 5' Arm Comparisons (continued)</t>
  </si>
  <si>
    <t>Values in Figure 1</t>
  </si>
  <si>
    <t>Steve Rozen, Helen Skaletsky, Janet D. Marszalek, Patrick J. Minx, Holland S. Cordum, Robert H. Waterston, Richard K. Wilson &amp; David C. Page</t>
  </si>
  <si>
    <t>Abundant gene conversion between arms of palindromes in human and ape Y chromosomes</t>
  </si>
  <si>
    <r>
      <t>Nature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423</t>
    </r>
    <r>
      <rPr>
        <sz val="16"/>
        <rFont val="Arial"/>
        <family val="2"/>
      </rPr>
      <t>, 873-876 (2003)</t>
    </r>
  </si>
  <si>
    <r>
      <t xml:space="preserve">Rozen </t>
    </r>
    <r>
      <rPr>
        <b/>
        <i/>
        <sz val="14"/>
        <rFont val="Arial"/>
        <family val="2"/>
      </rPr>
      <t>et al</t>
    </r>
    <r>
      <rPr>
        <b/>
        <sz val="14"/>
        <rFont val="Arial"/>
        <family val="2"/>
      </rPr>
      <t>., Supplementary Table 6</t>
    </r>
  </si>
  <si>
    <r>
      <t xml:space="preserve">Rozen </t>
    </r>
    <r>
      <rPr>
        <b/>
        <i/>
        <sz val="14"/>
        <rFont val="Arial"/>
        <family val="2"/>
      </rPr>
      <t>et al</t>
    </r>
    <r>
      <rPr>
        <b/>
        <sz val="14"/>
        <rFont val="Arial"/>
        <family val="2"/>
      </rPr>
      <t>., Supplementary Table 7</t>
    </r>
  </si>
  <si>
    <r>
      <t xml:space="preserve">Rozen </t>
    </r>
    <r>
      <rPr>
        <b/>
        <i/>
        <sz val="12"/>
        <rFont val="Arial"/>
        <family val="2"/>
      </rPr>
      <t>et al</t>
    </r>
    <r>
      <rPr>
        <b/>
        <sz val="12"/>
        <rFont val="Arial"/>
        <family val="2"/>
      </rPr>
      <t>., Supplementary Table 8</t>
    </r>
  </si>
  <si>
    <r>
      <t xml:space="preserve">Rozen </t>
    </r>
    <r>
      <rPr>
        <b/>
        <i/>
        <sz val="12"/>
        <rFont val="Times New Roman"/>
        <family val="1"/>
      </rPr>
      <t>et al</t>
    </r>
    <r>
      <rPr>
        <b/>
        <sz val="12"/>
        <rFont val="Times New Roman"/>
        <family val="1"/>
      </rPr>
      <t>., Calculations for Supplementary Table 1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</si>
</sst>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E+00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0"/>
      <color indexed="14"/>
      <name val="Courier New"/>
      <family val="3"/>
    </font>
    <font>
      <b/>
      <sz val="10"/>
      <color indexed="14"/>
      <name val="Courier"/>
      <family val="3"/>
    </font>
    <font>
      <b/>
      <sz val="14"/>
      <name val="Arial"/>
      <family val="2"/>
    </font>
    <font>
      <b/>
      <i/>
      <sz val="24"/>
      <name val="Arial"/>
      <family val="0"/>
    </font>
    <font>
      <sz val="18"/>
      <name val="Times New Roman"/>
      <family val="0"/>
    </font>
    <font>
      <sz val="14"/>
      <name val="Arial"/>
      <family val="0"/>
    </font>
    <font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20" applyFont="1" applyAlignment="1">
      <alignment/>
    </xf>
    <xf numFmtId="0" fontId="0" fillId="0" borderId="0" xfId="0" applyAlignment="1">
      <alignment horizontal="center"/>
    </xf>
    <xf numFmtId="0" fontId="6" fillId="0" borderId="0" xfId="2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0" fontId="7" fillId="0" borderId="0" xfId="20" applyFont="1" applyAlignment="1">
      <alignment/>
    </xf>
    <xf numFmtId="0" fontId="8" fillId="0" borderId="0" xfId="20" applyFont="1" applyAlignment="1">
      <alignment/>
    </xf>
    <xf numFmtId="0" fontId="5" fillId="0" borderId="0" xfId="20" applyFont="1" applyAlignment="1">
      <alignment/>
    </xf>
    <xf numFmtId="0" fontId="9" fillId="0" borderId="0" xfId="20" applyFont="1" applyAlignment="1">
      <alignment/>
    </xf>
    <xf numFmtId="0" fontId="10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10" fillId="0" borderId="1" xfId="0" applyFont="1" applyBorder="1" applyAlignment="1">
      <alignment horizontal="right" textRotation="90" wrapText="1"/>
    </xf>
    <xf numFmtId="2" fontId="10" fillId="0" borderId="1" xfId="0" applyNumberFormat="1" applyFont="1" applyBorder="1" applyAlignment="1">
      <alignment textRotation="90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10" fillId="0" borderId="1" xfId="0" applyFont="1" applyBorder="1" applyAlignment="1">
      <alignment textRotation="90" wrapText="1"/>
    </xf>
    <xf numFmtId="0" fontId="10" fillId="0" borderId="1" xfId="0" applyFont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Alignment="1">
      <alignment vertical="top"/>
    </xf>
    <xf numFmtId="2" fontId="9" fillId="0" borderId="0" xfId="20" applyNumberFormat="1" applyFont="1" applyAlignment="1">
      <alignment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3" fillId="0" borderId="0" xfId="0" applyFont="1" applyAlignment="1">
      <alignment/>
    </xf>
    <xf numFmtId="2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1" fontId="0" fillId="0" borderId="2" xfId="0" applyNumberFormat="1" applyBorder="1" applyAlignment="1">
      <alignment horizontal="center"/>
    </xf>
    <xf numFmtId="0" fontId="0" fillId="0" borderId="3" xfId="0" applyBorder="1" applyAlignment="1">
      <alignment vertical="top"/>
    </xf>
    <xf numFmtId="11" fontId="0" fillId="0" borderId="4" xfId="0" applyNumberFormat="1" applyBorder="1" applyAlignment="1">
      <alignment horizontal="center" vertical="top"/>
    </xf>
    <xf numFmtId="0" fontId="0" fillId="0" borderId="5" xfId="0" applyBorder="1" applyAlignment="1">
      <alignment horizontal="left" indent="1"/>
    </xf>
    <xf numFmtId="0" fontId="0" fillId="0" borderId="6" xfId="0" applyBorder="1" applyAlignment="1">
      <alignment horizontal="left" vertical="top" indent="1"/>
    </xf>
    <xf numFmtId="1" fontId="0" fillId="0" borderId="7" xfId="0" applyNumberFormat="1" applyBorder="1" applyAlignment="1">
      <alignment/>
    </xf>
    <xf numFmtId="1" fontId="0" fillId="0" borderId="7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 wrapText="1"/>
    </xf>
    <xf numFmtId="165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 indent="2"/>
    </xf>
    <xf numFmtId="0" fontId="1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vertical="top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18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textRotation="90" wrapText="1"/>
    </xf>
    <xf numFmtId="0" fontId="15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/>
    </xf>
    <xf numFmtId="0" fontId="10" fillId="0" borderId="0" xfId="0" applyFont="1" applyBorder="1" applyAlignment="1">
      <alignment horizontal="right" wrapText="1"/>
    </xf>
    <xf numFmtId="0" fontId="10" fillId="0" borderId="7" xfId="0" applyFont="1" applyBorder="1" applyAlignment="1">
      <alignment horizontal="right" wrapText="1"/>
    </xf>
    <xf numFmtId="0" fontId="10" fillId="0" borderId="0" xfId="0" applyFont="1" applyBorder="1" applyAlignment="1">
      <alignment horizontal="center" textRotation="90" wrapText="1"/>
    </xf>
    <xf numFmtId="0" fontId="10" fillId="0" borderId="7" xfId="0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center" textRotation="90" wrapText="1"/>
    </xf>
    <xf numFmtId="2" fontId="10" fillId="0" borderId="7" xfId="0" applyNumberFormat="1" applyFont="1" applyBorder="1" applyAlignment="1">
      <alignment horizontal="center" textRotation="90" wrapText="1"/>
    </xf>
    <xf numFmtId="0" fontId="10" fillId="0" borderId="7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0" fillId="0" borderId="1" xfId="0" applyFont="1" applyBorder="1" applyAlignment="1">
      <alignment horizontal="right" wrapText="1"/>
    </xf>
    <xf numFmtId="0" fontId="10" fillId="0" borderId="0" xfId="0" applyFont="1" applyBorder="1" applyAlignment="1">
      <alignment horizontal="right" textRotation="90" wrapText="1"/>
    </xf>
    <xf numFmtId="0" fontId="10" fillId="0" borderId="1" xfId="0" applyFont="1" applyBorder="1" applyAlignment="1">
      <alignment horizontal="right" textRotation="90" wrapText="1"/>
    </xf>
    <xf numFmtId="2" fontId="10" fillId="0" borderId="0" xfId="0" applyNumberFormat="1" applyFont="1" applyBorder="1" applyAlignment="1">
      <alignment textRotation="90" wrapText="1"/>
    </xf>
    <xf numFmtId="2" fontId="10" fillId="0" borderId="1" xfId="0" applyNumberFormat="1" applyFont="1" applyBorder="1" applyAlignment="1">
      <alignment textRotation="90" wrapText="1"/>
    </xf>
    <xf numFmtId="2" fontId="10" fillId="0" borderId="7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textRotation="90" wrapText="1"/>
    </xf>
    <xf numFmtId="0" fontId="10" fillId="0" borderId="1" xfId="0" applyFont="1" applyBorder="1" applyAlignment="1">
      <alignment textRotation="90" wrapText="1"/>
    </xf>
    <xf numFmtId="0" fontId="10" fillId="0" borderId="1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taffa.wi.mit.edu/page/papers/Rozen_et_al_2002/P1_5_prime_arms_aln.txt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2.28125" style="0" customWidth="1"/>
    <col min="2" max="16384" width="11.421875" style="0" customWidth="1"/>
  </cols>
  <sheetData>
    <row r="1" ht="102" customHeight="1">
      <c r="A1" s="55" t="s">
        <v>12</v>
      </c>
    </row>
    <row r="2" ht="65.25" customHeight="1">
      <c r="A2" s="56" t="s">
        <v>115</v>
      </c>
    </row>
    <row r="3" ht="64.5" customHeight="1">
      <c r="A3" s="59" t="s">
        <v>116</v>
      </c>
    </row>
    <row r="4" ht="35.25" customHeight="1">
      <c r="A4" s="58" t="s">
        <v>117</v>
      </c>
    </row>
    <row r="5" s="57" customFormat="1" ht="45.75" customHeight="1">
      <c r="A5" s="57" t="s">
        <v>13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:H1"/>
    </sheetView>
  </sheetViews>
  <sheetFormatPr defaultColWidth="9.140625" defaultRowHeight="12.75"/>
  <cols>
    <col min="1" max="1" width="6.00390625" style="0" customWidth="1"/>
    <col min="2" max="2" width="29.421875" style="0" customWidth="1"/>
    <col min="3" max="3" width="10.421875" style="0" customWidth="1"/>
    <col min="4" max="4" width="6.421875" style="0" customWidth="1"/>
    <col min="5" max="5" width="5.421875" style="0" customWidth="1"/>
    <col min="6" max="6" width="7.140625" style="0" customWidth="1"/>
    <col min="7" max="7" width="6.421875" style="0" customWidth="1"/>
    <col min="8" max="8" width="12.00390625" style="0" customWidth="1"/>
    <col min="9" max="16384" width="8.8515625" style="0" customWidth="1"/>
  </cols>
  <sheetData>
    <row r="1" spans="1:8" ht="26.25" customHeight="1">
      <c r="A1" s="60" t="s">
        <v>118</v>
      </c>
      <c r="B1" s="60"/>
      <c r="C1" s="60"/>
      <c r="D1" s="60"/>
      <c r="E1" s="60"/>
      <c r="F1" s="60"/>
      <c r="G1" s="60"/>
      <c r="H1" s="60"/>
    </row>
    <row r="2" ht="15">
      <c r="A2" s="33" t="s">
        <v>104</v>
      </c>
    </row>
    <row r="3" ht="15">
      <c r="A3" s="33" t="s">
        <v>101</v>
      </c>
    </row>
    <row r="4" spans="1:7" s="53" customFormat="1" ht="72" customHeight="1">
      <c r="A4" s="52"/>
      <c r="C4" s="69" t="s">
        <v>39</v>
      </c>
      <c r="D4" s="71" t="s">
        <v>43</v>
      </c>
      <c r="E4" s="73" t="s">
        <v>42</v>
      </c>
      <c r="F4" s="75" t="s">
        <v>3</v>
      </c>
      <c r="G4" s="75"/>
    </row>
    <row r="5" spans="1:8" ht="15" customHeight="1">
      <c r="A5" s="66" t="s">
        <v>40</v>
      </c>
      <c r="B5" s="67"/>
      <c r="C5" s="70"/>
      <c r="D5" s="72"/>
      <c r="E5" s="74"/>
      <c r="F5" s="46" t="s">
        <v>5</v>
      </c>
      <c r="G5" s="46" t="s">
        <v>4</v>
      </c>
      <c r="H5" s="49"/>
    </row>
    <row r="6" spans="1:8" ht="15" customHeight="1">
      <c r="A6" s="62" t="s">
        <v>106</v>
      </c>
      <c r="B6" s="29" t="s">
        <v>49</v>
      </c>
      <c r="C6" s="30">
        <f>'Intermediate Averages, Etc.'!D10+'Intermediate Averages, Etc.'!D17+'Intermediate Averages, Etc.'!D24+'Intermediate Averages, Etc.'!D38+'Intermediate Averages, Etc.'!D45</f>
        <v>123286.625</v>
      </c>
      <c r="D6" s="36">
        <f>'Intermediate Averages, Etc.'!E10+'Intermediate Averages, Etc.'!E17+'Intermediate Averages, Etc.'!E24+'Intermediate Averages, Etc.'!E38+'Intermediate Averages, Etc.'!E45</f>
        <v>1774.75</v>
      </c>
      <c r="E6" s="35">
        <f aca="true" t="shared" si="0" ref="E6:E11">100*D6/C6</f>
        <v>1.4395316604700632</v>
      </c>
      <c r="F6" s="34">
        <v>1.374</v>
      </c>
      <c r="G6" s="34">
        <v>1.508</v>
      </c>
      <c r="H6" s="50"/>
    </row>
    <row r="7" spans="1:8" ht="15" customHeight="1">
      <c r="A7" s="62"/>
      <c r="B7" s="29" t="s">
        <v>1</v>
      </c>
      <c r="C7" s="30">
        <f>'Intermediate Averages, Etc.'!D10+'Intermediate Averages, Etc.'!D17+'Intermediate Averages, Etc.'!D31+'Intermediate Averages, Etc.'!D45</f>
        <v>75970.125</v>
      </c>
      <c r="D7" s="36">
        <f>'Intermediate Averages, Etc.'!E10+'Intermediate Averages, Etc.'!E17+'Intermediate Averages, Etc.'!E31+'Intermediate Averages, Etc.'!E45</f>
        <v>1101.75</v>
      </c>
      <c r="E7" s="35">
        <f t="shared" si="0"/>
        <v>1.4502411309708916</v>
      </c>
      <c r="F7" s="34">
        <v>1.36675</v>
      </c>
      <c r="G7" s="34">
        <v>1.53813</v>
      </c>
      <c r="H7" s="35"/>
    </row>
    <row r="8" spans="1:8" ht="15" customHeight="1">
      <c r="A8" s="62"/>
      <c r="B8" s="29" t="s">
        <v>107</v>
      </c>
      <c r="C8" s="30">
        <f>'Sup. Table 8'!F377+'Sup. Table 8'!F298+('Sup. Table 8'!F29+'Sup. Table 8'!F23+'Sup. Table 8'!F17+'Sup. Table 8'!F11)/4</f>
        <v>60691</v>
      </c>
      <c r="D8" s="36">
        <f>'Sup. Table 8'!G377+'Sup. Table 8'!G298+('Sup. Table 8'!G29+'Sup. Table 8'!G23+'Sup. Table 8'!G17+'Sup. Table 8'!G11)/4</f>
        <v>1370</v>
      </c>
      <c r="E8" s="35">
        <f t="shared" si="0"/>
        <v>2.2573363431151243</v>
      </c>
      <c r="F8" s="34">
        <v>2.1407</v>
      </c>
      <c r="G8" s="34">
        <v>2.3787</v>
      </c>
      <c r="H8" s="35"/>
    </row>
    <row r="9" spans="1:8" ht="15" customHeight="1">
      <c r="A9" s="62"/>
      <c r="B9" s="29" t="s">
        <v>108</v>
      </c>
      <c r="C9" s="30">
        <f>C6+C8</f>
        <v>183977.625</v>
      </c>
      <c r="D9" s="36">
        <f>D6+D8</f>
        <v>3144.75</v>
      </c>
      <c r="E9" s="35">
        <f t="shared" si="0"/>
        <v>1.7093111186754368</v>
      </c>
      <c r="F9" s="34">
        <v>1.6507</v>
      </c>
      <c r="G9" s="34">
        <v>1.7697</v>
      </c>
      <c r="H9" s="35"/>
    </row>
    <row r="10" spans="1:8" ht="15" customHeight="1">
      <c r="A10" s="62"/>
      <c r="B10" s="29" t="s">
        <v>2</v>
      </c>
      <c r="C10" s="30">
        <f>C7+C8</f>
        <v>136661.125</v>
      </c>
      <c r="D10" s="36">
        <f>D7+D8</f>
        <v>2471.75</v>
      </c>
      <c r="E10" s="35">
        <f t="shared" si="0"/>
        <v>1.8086709003749237</v>
      </c>
      <c r="F10" s="34">
        <v>1.7389</v>
      </c>
      <c r="G10" s="34">
        <v>1.8809</v>
      </c>
      <c r="H10" s="35"/>
    </row>
    <row r="11" spans="1:8" ht="21.75" customHeight="1">
      <c r="A11" s="68" t="s">
        <v>105</v>
      </c>
      <c r="B11" s="68"/>
      <c r="C11" s="42">
        <f>'Sup. Table 8'!F457+'Sup. Table 8'!F446+'Sup. Table 8'!F435</f>
        <v>286877</v>
      </c>
      <c r="D11" s="43">
        <f>'Sup. Table 8'!G457+'Sup. Table 8'!G446+'Sup. Table 8'!G435</f>
        <v>5147</v>
      </c>
      <c r="E11" s="44">
        <f t="shared" si="0"/>
        <v>1.7941487118172597</v>
      </c>
      <c r="F11" s="45">
        <v>1.746</v>
      </c>
      <c r="G11" s="45">
        <v>1.843</v>
      </c>
      <c r="H11" s="48"/>
    </row>
    <row r="12" spans="3:8" ht="12.75">
      <c r="C12" s="17"/>
      <c r="D12" s="17"/>
      <c r="E12" s="15"/>
      <c r="F12" s="1"/>
      <c r="G12" s="1"/>
      <c r="H12" s="15"/>
    </row>
    <row r="13" spans="1:8" s="29" customFormat="1" ht="24" customHeight="1">
      <c r="A13" s="61" t="s">
        <v>0</v>
      </c>
      <c r="B13" s="61"/>
      <c r="C13" s="61"/>
      <c r="D13" s="61"/>
      <c r="E13" s="61"/>
      <c r="F13" s="61"/>
      <c r="G13" s="61"/>
      <c r="H13" s="61"/>
    </row>
    <row r="14" spans="2:7" ht="27.75" customHeight="1">
      <c r="B14" s="27"/>
      <c r="C14" s="17"/>
      <c r="D14" s="17"/>
      <c r="E14" s="15"/>
      <c r="F14" s="1"/>
      <c r="G14" s="1"/>
    </row>
    <row r="15" spans="1:7" ht="20.25" customHeight="1">
      <c r="A15" s="63" t="s">
        <v>112</v>
      </c>
      <c r="B15" s="64"/>
      <c r="C15" s="65"/>
      <c r="D15" s="17"/>
      <c r="E15" s="15"/>
      <c r="F15" s="1"/>
      <c r="G15" s="1"/>
    </row>
    <row r="16" spans="1:7" ht="16.5" customHeight="1">
      <c r="A16" s="40" t="s">
        <v>110</v>
      </c>
      <c r="B16" s="2"/>
      <c r="C16" s="37">
        <v>2.2E-16</v>
      </c>
      <c r="E16" s="15"/>
      <c r="F16" s="1"/>
      <c r="G16" s="1"/>
    </row>
    <row r="17" spans="1:7" ht="12.75">
      <c r="A17" s="40" t="s">
        <v>109</v>
      </c>
      <c r="B17" s="2"/>
      <c r="C17" s="37">
        <v>7.227E-16</v>
      </c>
      <c r="D17" s="17"/>
      <c r="E17" s="15"/>
      <c r="F17" s="1"/>
      <c r="G17" s="1"/>
    </row>
    <row r="18" spans="1:7" ht="12.75">
      <c r="A18" s="40" t="s">
        <v>84</v>
      </c>
      <c r="B18" s="2"/>
      <c r="C18" s="37">
        <v>2.415E-14</v>
      </c>
      <c r="D18" s="17"/>
      <c r="E18" s="15"/>
      <c r="F18" s="1"/>
      <c r="G18" s="1"/>
    </row>
    <row r="19" spans="1:7" ht="12.75">
      <c r="A19" s="40" t="s">
        <v>10</v>
      </c>
      <c r="B19" s="2"/>
      <c r="C19" s="37">
        <v>2.2E-16</v>
      </c>
      <c r="D19" s="17"/>
      <c r="E19" s="15"/>
      <c r="F19" s="1"/>
      <c r="G19" s="1"/>
    </row>
    <row r="20" spans="1:3" s="27" customFormat="1" ht="18.75" customHeight="1">
      <c r="A20" s="41" t="s">
        <v>11</v>
      </c>
      <c r="B20" s="38"/>
      <c r="C20" s="39">
        <v>1.071E-10</v>
      </c>
    </row>
  </sheetData>
  <mergeCells count="10">
    <mergeCell ref="A1:H1"/>
    <mergeCell ref="A13:H13"/>
    <mergeCell ref="A6:A10"/>
    <mergeCell ref="A15:C15"/>
    <mergeCell ref="A5:B5"/>
    <mergeCell ref="A11:B11"/>
    <mergeCell ref="C4:C5"/>
    <mergeCell ref="D4:D5"/>
    <mergeCell ref="E4:E5"/>
    <mergeCell ref="F4:G4"/>
  </mergeCells>
  <printOptions/>
  <pageMargins left="0.75" right="0.75" top="1" bottom="1" header="0.5" footer="0.5"/>
  <pageSetup horizontalDpi="300" verticalDpi="300" orientation="portrait" r:id="rId1"/>
  <headerFooter alignWithMargins="0">
    <oddFooter>&amp;LSupplementary Table 6&amp;CRozen et al., Nature 423, 873-876 (2003)&amp;RPage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" sqref="A1:K1"/>
    </sheetView>
  </sheetViews>
  <sheetFormatPr defaultColWidth="9.140625" defaultRowHeight="12.75"/>
  <cols>
    <col min="1" max="1" width="4.421875" style="0" customWidth="1"/>
    <col min="2" max="2" width="13.140625" style="0" customWidth="1"/>
    <col min="3" max="3" width="12.00390625" style="0" customWidth="1"/>
    <col min="4" max="4" width="5.7109375" style="0" bestFit="1" customWidth="1"/>
    <col min="5" max="5" width="6.421875" style="0" bestFit="1" customWidth="1"/>
    <col min="6" max="7" width="7.421875" style="0" customWidth="1"/>
    <col min="8" max="9" width="6.8515625" style="0" customWidth="1"/>
    <col min="10" max="16384" width="8.8515625" style="0" customWidth="1"/>
  </cols>
  <sheetData>
    <row r="1" spans="1:11" ht="27.75" customHeight="1">
      <c r="A1" s="60" t="s">
        <v>119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36.75" customHeight="1">
      <c r="A2" s="77" t="s">
        <v>103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3:7" ht="51" customHeight="1">
      <c r="C3" s="69" t="s">
        <v>39</v>
      </c>
      <c r="D3" s="79" t="s">
        <v>43</v>
      </c>
      <c r="E3" s="81" t="s">
        <v>42</v>
      </c>
      <c r="F3" s="75" t="s">
        <v>3</v>
      </c>
      <c r="G3" s="75"/>
    </row>
    <row r="4" spans="3:7" ht="15.75" customHeight="1" thickBot="1">
      <c r="C4" s="78"/>
      <c r="D4" s="80"/>
      <c r="E4" s="82"/>
      <c r="F4" s="47" t="s">
        <v>5</v>
      </c>
      <c r="G4" s="47" t="s">
        <v>4</v>
      </c>
    </row>
    <row r="5" ht="12.75">
      <c r="A5" t="s">
        <v>95</v>
      </c>
    </row>
    <row r="6" spans="2:4" ht="12.75">
      <c r="B6" s="6" t="s">
        <v>96</v>
      </c>
      <c r="C6" s="31">
        <f>('Sup. Table 8'!F42+'Sup. Table 8'!F48)/2</f>
        <v>9998.5</v>
      </c>
      <c r="D6" s="31">
        <f>('Sup. Table 8'!G42+'Sup. Table 8'!G48)/2</f>
        <v>2.5</v>
      </c>
    </row>
    <row r="7" spans="2:4" ht="12.75">
      <c r="B7" s="7" t="s">
        <v>98</v>
      </c>
      <c r="C7" s="31">
        <f>('Sup. Table 8'!F186+'Sup. Table 8'!F201)/2</f>
        <v>6035.5</v>
      </c>
      <c r="D7" s="31">
        <f>('Sup. Table 8'!G186+'Sup. Table 8'!G201)/2</f>
        <v>3</v>
      </c>
    </row>
    <row r="8" spans="2:4" ht="12.75">
      <c r="B8" s="7" t="s">
        <v>46</v>
      </c>
      <c r="C8" s="31">
        <f>'Sup. Table 8'!F309</f>
        <v>57034</v>
      </c>
      <c r="D8" s="31">
        <f>'Sup. Table 8'!G309</f>
        <v>8</v>
      </c>
    </row>
    <row r="9" spans="2:4" ht="12.75">
      <c r="B9" s="7" t="s">
        <v>48</v>
      </c>
      <c r="C9" s="31">
        <f>'Sup. Table 8'!F389</f>
        <v>8722</v>
      </c>
      <c r="D9" s="31">
        <f>'Sup. Table 8'!G389</f>
        <v>4</v>
      </c>
    </row>
    <row r="10" spans="1:7" ht="12.75">
      <c r="A10" s="16" t="s">
        <v>99</v>
      </c>
      <c r="C10" s="31">
        <f>SUM(C6:C9)</f>
        <v>81790</v>
      </c>
      <c r="D10" s="31">
        <f>SUM(D6:D9)</f>
        <v>17.5</v>
      </c>
      <c r="E10" s="32">
        <f>100*D10/C10</f>
        <v>0.021396258711333903</v>
      </c>
      <c r="F10" s="32">
        <v>0.0121</v>
      </c>
      <c r="G10" s="32">
        <v>0.0348</v>
      </c>
    </row>
    <row r="11" spans="3:7" ht="12.75">
      <c r="C11" s="31"/>
      <c r="D11" s="31"/>
      <c r="E11" s="32"/>
      <c r="F11" s="32"/>
      <c r="G11" s="32"/>
    </row>
    <row r="12" spans="1:7" ht="12.75">
      <c r="A12" t="s">
        <v>97</v>
      </c>
      <c r="C12" s="31"/>
      <c r="D12" s="31"/>
      <c r="E12" s="32"/>
      <c r="F12" s="32"/>
      <c r="G12" s="32"/>
    </row>
    <row r="13" spans="2:7" ht="12.75">
      <c r="B13" s="6" t="s">
        <v>96</v>
      </c>
      <c r="C13" s="31">
        <f>('Sup. Table 8'!F57+'Sup. Table 8'!F63)/2</f>
        <v>9982.5</v>
      </c>
      <c r="D13" s="31">
        <f>('Sup. Table 8'!G57+'Sup. Table 8'!G63)/2</f>
        <v>1</v>
      </c>
      <c r="E13" s="32"/>
      <c r="F13" s="32"/>
      <c r="G13" s="32"/>
    </row>
    <row r="14" spans="2:7" ht="12.75">
      <c r="B14" s="7" t="s">
        <v>98</v>
      </c>
      <c r="C14" s="31">
        <f>'Sup. Table 8'!F201</f>
        <v>6034</v>
      </c>
      <c r="D14" s="31">
        <f>'Sup. Table 8'!G201</f>
        <v>2</v>
      </c>
      <c r="E14" s="32"/>
      <c r="F14" s="32"/>
      <c r="G14" s="32"/>
    </row>
    <row r="15" spans="2:7" ht="12.75">
      <c r="B15" s="7" t="s">
        <v>46</v>
      </c>
      <c r="C15" s="31">
        <f>'Sup. Table 8'!F315</f>
        <v>52130</v>
      </c>
      <c r="D15" s="31">
        <f>'Sup. Table 8'!G315</f>
        <v>9</v>
      </c>
      <c r="E15" s="32"/>
      <c r="F15" s="32"/>
      <c r="G15" s="32"/>
    </row>
    <row r="16" spans="2:7" ht="12.75">
      <c r="B16" s="7" t="s">
        <v>48</v>
      </c>
      <c r="C16" s="31">
        <f>'Sup. Table 8'!F398</f>
        <v>8194</v>
      </c>
      <c r="D16" s="31">
        <f>'Sup. Table 8'!G398</f>
        <v>9</v>
      </c>
      <c r="E16" s="32"/>
      <c r="F16" s="32"/>
      <c r="G16" s="32"/>
    </row>
    <row r="17" spans="1:7" ht="12.75">
      <c r="A17" t="s">
        <v>100</v>
      </c>
      <c r="B17" s="7"/>
      <c r="C17" s="31">
        <f>SUM(C13:C16)</f>
        <v>76340.5</v>
      </c>
      <c r="D17" s="31">
        <f>SUM(D13:D16)</f>
        <v>21</v>
      </c>
      <c r="E17" s="32">
        <f>100*D17/C17</f>
        <v>0.027508334370353875</v>
      </c>
      <c r="F17" s="32">
        <v>0.017</v>
      </c>
      <c r="G17" s="32">
        <v>0.042</v>
      </c>
    </row>
    <row r="19" spans="1:11" ht="12.75">
      <c r="A19" s="76" t="s">
        <v>111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</row>
  </sheetData>
  <mergeCells count="7">
    <mergeCell ref="A19:K19"/>
    <mergeCell ref="A2:K2"/>
    <mergeCell ref="A1:K1"/>
    <mergeCell ref="C3:C4"/>
    <mergeCell ref="D3:D4"/>
    <mergeCell ref="E3:E4"/>
    <mergeCell ref="F3:G3"/>
  </mergeCells>
  <printOptions/>
  <pageMargins left="0.75" right="0.75" top="1" bottom="1" header="0.5" footer="0.5"/>
  <pageSetup horizontalDpi="600" verticalDpi="600" orientation="portrait" r:id="rId1"/>
  <headerFooter alignWithMargins="0">
    <oddFooter>&amp;LSupplementary Table 7&amp;CRozen et al. Nature 423, 873-876 (2003)&amp;RPage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57"/>
  <sheetViews>
    <sheetView workbookViewId="0" topLeftCell="A1">
      <pane xSplit="1" ySplit="3" topLeftCell="B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1.8515625" style="0" customWidth="1"/>
    <col min="2" max="2" width="15.7109375" style="0" customWidth="1"/>
    <col min="3" max="3" width="15.140625" style="0" customWidth="1"/>
    <col min="4" max="4" width="14.8515625" style="0" customWidth="1"/>
    <col min="5" max="5" width="6.7109375" style="0" bestFit="1" customWidth="1"/>
    <col min="6" max="6" width="7.421875" style="0" bestFit="1" customWidth="1"/>
    <col min="7" max="7" width="5.8515625" style="0" bestFit="1" customWidth="1"/>
    <col min="8" max="8" width="6.7109375" style="1" customWidth="1"/>
    <col min="9" max="9" width="7.8515625" style="1" customWidth="1"/>
    <col min="10" max="10" width="7.7109375" style="1" customWidth="1"/>
    <col min="11" max="11" width="3.421875" style="0" customWidth="1"/>
    <col min="12" max="12" width="2.421875" style="0" customWidth="1"/>
    <col min="13" max="16384" width="8.8515625" style="0" customWidth="1"/>
  </cols>
  <sheetData>
    <row r="1" ht="15.75">
      <c r="A1" s="54" t="s">
        <v>120</v>
      </c>
    </row>
    <row r="2" spans="1:10" ht="54.75" customHeight="1">
      <c r="A2" s="22"/>
      <c r="E2" s="85" t="s">
        <v>40</v>
      </c>
      <c r="F2" s="79" t="s">
        <v>39</v>
      </c>
      <c r="G2" s="79" t="s">
        <v>43</v>
      </c>
      <c r="H2" s="81" t="s">
        <v>42</v>
      </c>
      <c r="I2" s="83" t="s">
        <v>3</v>
      </c>
      <c r="J2" s="83"/>
    </row>
    <row r="3" spans="2:15" ht="15" customHeight="1" thickBot="1">
      <c r="B3" s="2"/>
      <c r="C3" s="84" t="s">
        <v>85</v>
      </c>
      <c r="D3" s="84"/>
      <c r="E3" s="86"/>
      <c r="F3" s="80"/>
      <c r="G3" s="80"/>
      <c r="H3" s="82"/>
      <c r="I3" s="47" t="s">
        <v>5</v>
      </c>
      <c r="J3" s="47" t="s">
        <v>4</v>
      </c>
      <c r="O3" s="5"/>
    </row>
    <row r="4" ht="15.75">
      <c r="A4" s="3" t="s">
        <v>37</v>
      </c>
    </row>
    <row r="5" spans="2:12" ht="13.5">
      <c r="B5" s="14" t="s">
        <v>14</v>
      </c>
      <c r="H5"/>
      <c r="I5"/>
      <c r="J5"/>
      <c r="K5" s="4"/>
      <c r="L5" s="4"/>
    </row>
    <row r="6" spans="2:12" ht="12.75">
      <c r="B6" s="11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3:10" ht="12.75">
      <c r="C7" t="s">
        <v>28</v>
      </c>
      <c r="D7" t="s">
        <v>29</v>
      </c>
      <c r="E7" t="s">
        <v>30</v>
      </c>
      <c r="F7">
        <v>215</v>
      </c>
      <c r="G7">
        <v>3</v>
      </c>
      <c r="H7" s="1">
        <v>1.4</v>
      </c>
      <c r="I7" s="1">
        <v>0.29</v>
      </c>
      <c r="J7" s="1">
        <v>4.02</v>
      </c>
    </row>
    <row r="8" spans="5:7" ht="12.75">
      <c r="E8" t="s">
        <v>44</v>
      </c>
      <c r="F8">
        <v>0</v>
      </c>
      <c r="G8">
        <v>0</v>
      </c>
    </row>
    <row r="9" spans="5:10" ht="12.75">
      <c r="E9" t="s">
        <v>31</v>
      </c>
      <c r="F9">
        <v>1716</v>
      </c>
      <c r="G9">
        <v>40</v>
      </c>
      <c r="H9" s="1">
        <v>2.33</v>
      </c>
      <c r="I9" s="1">
        <v>1.67</v>
      </c>
      <c r="J9" s="1">
        <v>3.16</v>
      </c>
    </row>
    <row r="10" spans="5:10" ht="12.75">
      <c r="E10" t="s">
        <v>32</v>
      </c>
      <c r="F10">
        <v>207</v>
      </c>
      <c r="G10">
        <v>6</v>
      </c>
      <c r="H10" s="1">
        <v>2.9</v>
      </c>
      <c r="I10" s="1">
        <v>1.07</v>
      </c>
      <c r="J10" s="1">
        <v>6.2</v>
      </c>
    </row>
    <row r="11" spans="5:10" ht="12.75">
      <c r="E11" t="s">
        <v>41</v>
      </c>
      <c r="F11">
        <v>2138</v>
      </c>
      <c r="G11">
        <v>49</v>
      </c>
      <c r="H11" s="1">
        <v>2.29</v>
      </c>
      <c r="I11" s="1">
        <v>1.7</v>
      </c>
      <c r="J11" s="1">
        <v>3.02</v>
      </c>
    </row>
    <row r="12" ht="9" customHeight="1"/>
    <row r="13" spans="3:10" ht="12.75">
      <c r="C13" t="s">
        <v>28</v>
      </c>
      <c r="D13" t="s">
        <v>33</v>
      </c>
      <c r="E13" t="s">
        <v>30</v>
      </c>
      <c r="F13">
        <v>215</v>
      </c>
      <c r="G13">
        <v>2</v>
      </c>
      <c r="H13" s="1">
        <v>0.93</v>
      </c>
      <c r="I13" s="1">
        <v>0.11</v>
      </c>
      <c r="J13" s="1">
        <v>3.32</v>
      </c>
    </row>
    <row r="14" spans="5:7" ht="12.75">
      <c r="E14" t="s">
        <v>44</v>
      </c>
      <c r="F14">
        <v>0</v>
      </c>
      <c r="G14">
        <v>0</v>
      </c>
    </row>
    <row r="15" spans="5:10" ht="12.75">
      <c r="E15" t="s">
        <v>31</v>
      </c>
      <c r="F15">
        <v>1716</v>
      </c>
      <c r="G15">
        <v>37</v>
      </c>
      <c r="H15" s="1">
        <v>2.16</v>
      </c>
      <c r="I15" s="1">
        <v>1.52</v>
      </c>
      <c r="J15" s="1">
        <v>2.96</v>
      </c>
    </row>
    <row r="16" spans="5:10" ht="12.75">
      <c r="E16" t="s">
        <v>32</v>
      </c>
      <c r="F16">
        <v>207</v>
      </c>
      <c r="G16">
        <v>6</v>
      </c>
      <c r="H16" s="1">
        <v>2.9</v>
      </c>
      <c r="I16" s="1">
        <v>1.07</v>
      </c>
      <c r="J16" s="1">
        <v>6.2</v>
      </c>
    </row>
    <row r="17" spans="5:10" ht="12.75">
      <c r="E17" t="s">
        <v>41</v>
      </c>
      <c r="F17">
        <v>2138</v>
      </c>
      <c r="G17">
        <v>45</v>
      </c>
      <c r="H17" s="1">
        <v>2.1</v>
      </c>
      <c r="I17" s="1">
        <v>1.54</v>
      </c>
      <c r="J17" s="1">
        <v>2.81</v>
      </c>
    </row>
    <row r="18" ht="9" customHeight="1"/>
    <row r="19" spans="3:10" ht="12.75">
      <c r="C19" t="s">
        <v>34</v>
      </c>
      <c r="D19" t="s">
        <v>29</v>
      </c>
      <c r="E19" t="s">
        <v>30</v>
      </c>
      <c r="F19">
        <v>215</v>
      </c>
      <c r="G19">
        <v>3</v>
      </c>
      <c r="H19" s="1">
        <v>1.4</v>
      </c>
      <c r="I19" s="1">
        <v>0.29</v>
      </c>
      <c r="J19" s="1">
        <v>4.02</v>
      </c>
    </row>
    <row r="20" spans="5:7" ht="12.75">
      <c r="E20" t="s">
        <v>44</v>
      </c>
      <c r="F20">
        <v>0</v>
      </c>
      <c r="G20">
        <v>0</v>
      </c>
    </row>
    <row r="21" spans="5:10" ht="12.75">
      <c r="E21" t="s">
        <v>31</v>
      </c>
      <c r="F21">
        <v>1716</v>
      </c>
      <c r="G21">
        <v>40</v>
      </c>
      <c r="H21" s="1">
        <v>2.33</v>
      </c>
      <c r="I21" s="1">
        <v>1.67</v>
      </c>
      <c r="J21" s="1">
        <v>3.16</v>
      </c>
    </row>
    <row r="22" spans="5:10" ht="12.75">
      <c r="E22" t="s">
        <v>32</v>
      </c>
      <c r="F22">
        <v>207</v>
      </c>
      <c r="G22">
        <v>6</v>
      </c>
      <c r="H22" s="1">
        <v>2.9</v>
      </c>
      <c r="I22" s="1">
        <v>1.07</v>
      </c>
      <c r="J22" s="1">
        <v>6.2</v>
      </c>
    </row>
    <row r="23" spans="5:10" ht="12.75">
      <c r="E23" t="s">
        <v>41</v>
      </c>
      <c r="F23">
        <v>2138</v>
      </c>
      <c r="G23">
        <v>49</v>
      </c>
      <c r="H23" s="1">
        <v>2.29</v>
      </c>
      <c r="I23" s="1">
        <v>1.7</v>
      </c>
      <c r="J23" s="1">
        <v>3.02</v>
      </c>
    </row>
    <row r="24" ht="9" customHeight="1"/>
    <row r="25" spans="3:10" ht="12.75">
      <c r="C25" t="s">
        <v>34</v>
      </c>
      <c r="D25" t="s">
        <v>33</v>
      </c>
      <c r="E25" t="s">
        <v>30</v>
      </c>
      <c r="F25">
        <v>215</v>
      </c>
      <c r="G25">
        <v>2</v>
      </c>
      <c r="H25" s="1">
        <v>0.93</v>
      </c>
      <c r="I25" s="1">
        <v>0.11</v>
      </c>
      <c r="J25" s="1">
        <v>3.32</v>
      </c>
    </row>
    <row r="26" spans="5:7" ht="12.75">
      <c r="E26" t="s">
        <v>44</v>
      </c>
      <c r="F26">
        <v>0</v>
      </c>
      <c r="G26">
        <v>0</v>
      </c>
    </row>
    <row r="27" spans="5:10" ht="12.75">
      <c r="E27" t="s">
        <v>31</v>
      </c>
      <c r="F27">
        <v>1716</v>
      </c>
      <c r="G27">
        <v>37</v>
      </c>
      <c r="H27" s="1">
        <v>2.16</v>
      </c>
      <c r="I27" s="1">
        <v>1.52</v>
      </c>
      <c r="J27" s="1">
        <v>2.96</v>
      </c>
    </row>
    <row r="28" spans="5:10" ht="12.75">
      <c r="E28" t="s">
        <v>32</v>
      </c>
      <c r="F28">
        <v>207</v>
      </c>
      <c r="G28">
        <v>6</v>
      </c>
      <c r="H28" s="1">
        <v>2.9</v>
      </c>
      <c r="I28" s="1">
        <v>1.07</v>
      </c>
      <c r="J28" s="1">
        <v>6.2</v>
      </c>
    </row>
    <row r="29" spans="5:10" ht="12" customHeight="1">
      <c r="E29" t="s">
        <v>41</v>
      </c>
      <c r="F29">
        <v>2138</v>
      </c>
      <c r="G29">
        <v>45</v>
      </c>
      <c r="H29" s="1">
        <v>2.1</v>
      </c>
      <c r="I29" s="1">
        <v>1.54</v>
      </c>
      <c r="J29" s="1">
        <v>2.81</v>
      </c>
    </row>
    <row r="30" ht="8.25" customHeight="1"/>
    <row r="31" spans="2:10" ht="12" customHeight="1">
      <c r="B31" s="7" t="s">
        <v>114</v>
      </c>
      <c r="F31" s="16"/>
      <c r="G31" s="16"/>
      <c r="H31" s="8">
        <f>100*(G11+G17+G23+G29)/(F11+F17+F23+F29)</f>
        <v>2.198316183348924</v>
      </c>
      <c r="I31" s="8">
        <f>MIN(I11,I17,I23,I29)</f>
        <v>1.54</v>
      </c>
      <c r="J31" s="9">
        <f>MAX(J11,J17,J23,J29)</f>
        <v>3.02</v>
      </c>
    </row>
    <row r="33" ht="15.75">
      <c r="A33" s="3" t="s">
        <v>47</v>
      </c>
    </row>
    <row r="34" spans="2:12" ht="13.5">
      <c r="B34" s="14" t="s">
        <v>15</v>
      </c>
      <c r="H34"/>
      <c r="I34"/>
      <c r="J34"/>
      <c r="K34" s="4"/>
      <c r="L34" s="4"/>
    </row>
    <row r="35" spans="2:12" ht="12.7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2:12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ht="12.75">
      <c r="B37" s="6" t="s">
        <v>55</v>
      </c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3:10" ht="12.75">
      <c r="C38" t="s">
        <v>92</v>
      </c>
      <c r="D38" t="s">
        <v>93</v>
      </c>
      <c r="E38" t="s">
        <v>30</v>
      </c>
      <c r="F38">
        <v>734</v>
      </c>
      <c r="G38">
        <v>0</v>
      </c>
      <c r="H38" s="1">
        <v>0</v>
      </c>
      <c r="I38" s="1">
        <v>0</v>
      </c>
      <c r="J38" s="1">
        <v>0.41</v>
      </c>
    </row>
    <row r="39" spans="5:10" ht="12.75">
      <c r="E39" t="s">
        <v>44</v>
      </c>
      <c r="F39">
        <v>1597</v>
      </c>
      <c r="G39">
        <v>0</v>
      </c>
      <c r="H39" s="1">
        <v>0</v>
      </c>
      <c r="I39" s="1">
        <v>0</v>
      </c>
      <c r="J39" s="1">
        <v>0.19</v>
      </c>
    </row>
    <row r="40" spans="5:10" ht="12.75">
      <c r="E40" t="s">
        <v>31</v>
      </c>
      <c r="F40">
        <v>2098</v>
      </c>
      <c r="G40">
        <v>0</v>
      </c>
      <c r="H40" s="1">
        <v>0</v>
      </c>
      <c r="I40" s="1">
        <v>0</v>
      </c>
      <c r="J40" s="1">
        <v>0.14</v>
      </c>
    </row>
    <row r="41" spans="5:10" ht="12.75">
      <c r="E41" t="s">
        <v>32</v>
      </c>
      <c r="F41">
        <v>5570</v>
      </c>
      <c r="G41">
        <v>1</v>
      </c>
      <c r="H41" s="1">
        <v>0.02</v>
      </c>
      <c r="I41" s="1">
        <v>0</v>
      </c>
      <c r="J41" s="1">
        <v>0.1</v>
      </c>
    </row>
    <row r="42" spans="5:10" ht="12.75">
      <c r="E42" t="s">
        <v>41</v>
      </c>
      <c r="F42">
        <v>9999</v>
      </c>
      <c r="G42">
        <v>1</v>
      </c>
      <c r="H42" s="1">
        <v>0.01</v>
      </c>
      <c r="I42" s="1">
        <v>0</v>
      </c>
      <c r="J42" s="1">
        <v>0.06</v>
      </c>
    </row>
    <row r="43" ht="9" customHeight="1"/>
    <row r="44" spans="3:10" ht="12.75">
      <c r="C44" t="s">
        <v>90</v>
      </c>
      <c r="D44" t="s">
        <v>88</v>
      </c>
      <c r="E44" t="s">
        <v>30</v>
      </c>
      <c r="F44">
        <v>734</v>
      </c>
      <c r="G44">
        <v>0</v>
      </c>
      <c r="H44" s="1">
        <v>0</v>
      </c>
      <c r="I44" s="1">
        <v>0</v>
      </c>
      <c r="J44" s="1">
        <v>0.41</v>
      </c>
    </row>
    <row r="45" spans="5:10" ht="12.75">
      <c r="E45" t="s">
        <v>44</v>
      </c>
      <c r="F45">
        <v>1597</v>
      </c>
      <c r="G45">
        <v>0</v>
      </c>
      <c r="H45" s="1">
        <v>0</v>
      </c>
      <c r="I45" s="1">
        <v>0</v>
      </c>
      <c r="J45" s="1">
        <v>0.19</v>
      </c>
    </row>
    <row r="46" spans="5:10" ht="12.75">
      <c r="E46" t="s">
        <v>31</v>
      </c>
      <c r="F46">
        <v>2098</v>
      </c>
      <c r="G46">
        <v>1</v>
      </c>
      <c r="H46" s="1">
        <v>0.05</v>
      </c>
      <c r="I46" s="1">
        <v>0</v>
      </c>
      <c r="J46" s="1">
        <v>0.27</v>
      </c>
    </row>
    <row r="47" spans="5:10" ht="12.75">
      <c r="E47" t="s">
        <v>32</v>
      </c>
      <c r="F47">
        <v>5569</v>
      </c>
      <c r="G47">
        <v>3</v>
      </c>
      <c r="H47" s="1">
        <v>0.05</v>
      </c>
      <c r="I47" s="1">
        <v>0.01</v>
      </c>
      <c r="J47" s="1">
        <v>0.16</v>
      </c>
    </row>
    <row r="48" spans="5:10" ht="12.75">
      <c r="E48" t="s">
        <v>41</v>
      </c>
      <c r="F48">
        <v>9998</v>
      </c>
      <c r="G48">
        <v>4</v>
      </c>
      <c r="H48" s="1">
        <v>0.04</v>
      </c>
      <c r="I48" s="1">
        <v>0.01</v>
      </c>
      <c r="J48" s="1">
        <v>0.1</v>
      </c>
    </row>
    <row r="49" ht="5.25" customHeight="1"/>
    <row r="50" spans="2:10" ht="12.75">
      <c r="B50" s="7" t="s">
        <v>114</v>
      </c>
      <c r="H50" s="8">
        <f>100*(G42+G48)/(F42+F48)</f>
        <v>0.025003750562584387</v>
      </c>
      <c r="I50" s="8">
        <f>MIN(I48,I42)</f>
        <v>0</v>
      </c>
      <c r="J50" s="8">
        <f>MAX(J48,J42)</f>
        <v>0.1</v>
      </c>
    </row>
    <row r="52" ht="12.75">
      <c r="B52" s="6" t="s">
        <v>54</v>
      </c>
    </row>
    <row r="53" spans="3:10" ht="12.75">
      <c r="C53" t="s">
        <v>86</v>
      </c>
      <c r="D53" t="s">
        <v>87</v>
      </c>
      <c r="E53" t="s">
        <v>30</v>
      </c>
      <c r="F53">
        <v>734</v>
      </c>
      <c r="G53">
        <v>0</v>
      </c>
      <c r="H53" s="1">
        <v>0</v>
      </c>
      <c r="I53" s="1">
        <v>0</v>
      </c>
      <c r="J53" s="1">
        <v>0.41</v>
      </c>
    </row>
    <row r="54" spans="5:10" ht="12.75">
      <c r="E54" t="s">
        <v>44</v>
      </c>
      <c r="F54">
        <v>1524</v>
      </c>
      <c r="G54">
        <v>0</v>
      </c>
      <c r="H54" s="1">
        <v>0</v>
      </c>
      <c r="I54" s="1">
        <v>0</v>
      </c>
      <c r="J54" s="1">
        <v>0.2</v>
      </c>
    </row>
    <row r="55" spans="5:10" ht="12.75">
      <c r="E55" t="s">
        <v>31</v>
      </c>
      <c r="F55">
        <v>2097</v>
      </c>
      <c r="G55">
        <v>0</v>
      </c>
      <c r="H55" s="1">
        <v>0</v>
      </c>
      <c r="I55" s="1">
        <v>0</v>
      </c>
      <c r="J55" s="1">
        <v>0.14</v>
      </c>
    </row>
    <row r="56" spans="5:10" ht="12.75">
      <c r="E56" t="s">
        <v>32</v>
      </c>
      <c r="F56">
        <v>5629</v>
      </c>
      <c r="G56">
        <v>0</v>
      </c>
      <c r="H56" s="1">
        <v>0</v>
      </c>
      <c r="I56" s="1">
        <v>0</v>
      </c>
      <c r="J56" s="1">
        <v>0.05</v>
      </c>
    </row>
    <row r="57" spans="5:10" ht="12.75">
      <c r="E57" t="s">
        <v>41</v>
      </c>
      <c r="F57">
        <v>9984</v>
      </c>
      <c r="G57">
        <v>0</v>
      </c>
      <c r="H57" s="1">
        <v>0</v>
      </c>
      <c r="I57" s="1">
        <v>0</v>
      </c>
      <c r="J57" s="1">
        <v>0.03</v>
      </c>
    </row>
    <row r="58" ht="9" customHeight="1"/>
    <row r="59" spans="3:10" ht="12.75">
      <c r="C59" t="s">
        <v>89</v>
      </c>
      <c r="D59" t="s">
        <v>91</v>
      </c>
      <c r="E59" t="s">
        <v>30</v>
      </c>
      <c r="F59">
        <v>734</v>
      </c>
      <c r="G59">
        <v>0</v>
      </c>
      <c r="H59" s="1">
        <v>0</v>
      </c>
      <c r="I59" s="1">
        <v>0</v>
      </c>
      <c r="J59" s="1">
        <v>0.41</v>
      </c>
    </row>
    <row r="60" spans="5:10" ht="12.75">
      <c r="E60" t="s">
        <v>44</v>
      </c>
      <c r="F60">
        <v>1525</v>
      </c>
      <c r="G60">
        <v>0</v>
      </c>
      <c r="H60" s="1">
        <v>0</v>
      </c>
      <c r="I60" s="1">
        <v>0</v>
      </c>
      <c r="J60" s="1">
        <v>0.2</v>
      </c>
    </row>
    <row r="61" spans="5:10" ht="12.75">
      <c r="E61" t="s">
        <v>31</v>
      </c>
      <c r="F61">
        <v>2095</v>
      </c>
      <c r="G61">
        <v>0</v>
      </c>
      <c r="H61" s="1">
        <v>0</v>
      </c>
      <c r="I61" s="1">
        <v>0</v>
      </c>
      <c r="J61" s="1">
        <v>0.14</v>
      </c>
    </row>
    <row r="62" spans="5:10" ht="12.75">
      <c r="E62" t="s">
        <v>32</v>
      </c>
      <c r="F62">
        <v>5627</v>
      </c>
      <c r="G62">
        <v>2</v>
      </c>
      <c r="H62" s="1">
        <v>0.04</v>
      </c>
      <c r="I62" s="1">
        <v>0</v>
      </c>
      <c r="J62" s="1">
        <v>0.13</v>
      </c>
    </row>
    <row r="63" spans="5:10" ht="12.75">
      <c r="E63" t="s">
        <v>41</v>
      </c>
      <c r="F63">
        <v>9981</v>
      </c>
      <c r="G63">
        <v>2</v>
      </c>
      <c r="H63" s="1">
        <v>0.02</v>
      </c>
      <c r="I63" s="1">
        <v>0</v>
      </c>
      <c r="J63" s="1">
        <v>0.07</v>
      </c>
    </row>
    <row r="64" ht="9" customHeight="1"/>
    <row r="65" spans="2:10" ht="12.75">
      <c r="B65" s="7" t="s">
        <v>114</v>
      </c>
      <c r="H65" s="8">
        <f>100*(G57+G63)/(F57+F63)</f>
        <v>0.010017530678687703</v>
      </c>
      <c r="I65" s="8">
        <f>MIN(I63,I57)</f>
        <v>0</v>
      </c>
      <c r="J65" s="8">
        <f>MAX(J63,J57)</f>
        <v>0.07</v>
      </c>
    </row>
    <row r="66" ht="15.75">
      <c r="A66" s="3" t="s">
        <v>47</v>
      </c>
    </row>
    <row r="67" spans="2:12" ht="13.5">
      <c r="B67" s="14" t="s">
        <v>16</v>
      </c>
      <c r="H67"/>
      <c r="I67"/>
      <c r="J67"/>
      <c r="K67" s="4"/>
      <c r="L67" s="4"/>
    </row>
    <row r="68" spans="2:12" ht="12.75">
      <c r="B68" s="11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ht="12.75">
      <c r="B69" s="6" t="s">
        <v>67</v>
      </c>
    </row>
    <row r="71" spans="3:10" ht="12.75">
      <c r="C71" t="s">
        <v>92</v>
      </c>
      <c r="D71" t="s">
        <v>86</v>
      </c>
      <c r="E71" t="s">
        <v>30</v>
      </c>
      <c r="F71">
        <v>734</v>
      </c>
      <c r="G71">
        <v>11</v>
      </c>
      <c r="H71" s="1">
        <v>1.5</v>
      </c>
      <c r="I71" s="1">
        <v>0.75</v>
      </c>
      <c r="J71" s="1">
        <v>2.67</v>
      </c>
    </row>
    <row r="72" spans="5:10" ht="12.75">
      <c r="E72" t="s">
        <v>44</v>
      </c>
      <c r="F72">
        <v>1597</v>
      </c>
      <c r="G72">
        <v>16</v>
      </c>
      <c r="H72" s="1">
        <v>1</v>
      </c>
      <c r="I72" s="1">
        <v>0.57</v>
      </c>
      <c r="J72" s="1">
        <v>1.62</v>
      </c>
    </row>
    <row r="73" spans="5:10" ht="12.75">
      <c r="E73" t="s">
        <v>31</v>
      </c>
      <c r="F73">
        <v>2096</v>
      </c>
      <c r="G73">
        <v>27</v>
      </c>
      <c r="H73" s="1">
        <v>1.29</v>
      </c>
      <c r="I73" s="1">
        <v>0.85</v>
      </c>
      <c r="J73" s="1">
        <v>1.87</v>
      </c>
    </row>
    <row r="74" spans="5:10" ht="12.75">
      <c r="E74" t="s">
        <v>32</v>
      </c>
      <c r="F74">
        <v>5544</v>
      </c>
      <c r="G74">
        <v>87</v>
      </c>
      <c r="H74" s="1">
        <v>1.57</v>
      </c>
      <c r="I74" s="1">
        <v>1.24</v>
      </c>
      <c r="J74" s="1">
        <v>1.9</v>
      </c>
    </row>
    <row r="75" spans="5:10" ht="12.75">
      <c r="E75" t="s">
        <v>41</v>
      </c>
      <c r="F75">
        <v>9971</v>
      </c>
      <c r="G75">
        <v>141</v>
      </c>
      <c r="H75" s="1">
        <v>1.41</v>
      </c>
      <c r="I75" s="1">
        <v>1.18</v>
      </c>
      <c r="J75" s="1">
        <v>1.65</v>
      </c>
    </row>
    <row r="76" ht="9" customHeight="1"/>
    <row r="77" spans="3:10" ht="12.75">
      <c r="C77" t="s">
        <v>92</v>
      </c>
      <c r="D77" t="s">
        <v>87</v>
      </c>
      <c r="E77" t="s">
        <v>30</v>
      </c>
      <c r="F77">
        <v>734</v>
      </c>
      <c r="G77">
        <v>11</v>
      </c>
      <c r="H77" s="1">
        <v>1.5</v>
      </c>
      <c r="I77" s="1">
        <v>0.75</v>
      </c>
      <c r="J77" s="1">
        <v>2.67</v>
      </c>
    </row>
    <row r="78" spans="5:10" ht="12.75">
      <c r="E78" t="s">
        <v>44</v>
      </c>
      <c r="F78">
        <v>1596</v>
      </c>
      <c r="G78">
        <v>16</v>
      </c>
      <c r="H78" s="1">
        <v>1</v>
      </c>
      <c r="I78" s="1">
        <v>0.57</v>
      </c>
      <c r="J78" s="1">
        <v>1.62</v>
      </c>
    </row>
    <row r="79" spans="5:10" ht="12.75">
      <c r="E79" t="s">
        <v>31</v>
      </c>
      <c r="F79">
        <v>2096</v>
      </c>
      <c r="G79">
        <v>27</v>
      </c>
      <c r="H79" s="1">
        <v>1.29</v>
      </c>
      <c r="I79" s="1">
        <v>0.85</v>
      </c>
      <c r="J79" s="1">
        <v>1.87</v>
      </c>
    </row>
    <row r="80" spans="5:10" ht="12.75">
      <c r="E80" t="s">
        <v>32</v>
      </c>
      <c r="F80">
        <v>5544</v>
      </c>
      <c r="G80">
        <v>87</v>
      </c>
      <c r="H80" s="1">
        <v>1.57</v>
      </c>
      <c r="I80" s="1">
        <v>1.24</v>
      </c>
      <c r="J80" s="1">
        <v>1.9</v>
      </c>
    </row>
    <row r="81" spans="5:10" ht="12.75">
      <c r="E81" t="s">
        <v>41</v>
      </c>
      <c r="F81">
        <v>9970</v>
      </c>
      <c r="G81">
        <v>141</v>
      </c>
      <c r="H81" s="1">
        <v>1.41</v>
      </c>
      <c r="I81" s="1">
        <v>1.18</v>
      </c>
      <c r="J81" s="1">
        <v>1.65</v>
      </c>
    </row>
    <row r="82" ht="9" customHeight="1"/>
    <row r="83" spans="3:10" ht="12.75">
      <c r="C83" t="s">
        <v>92</v>
      </c>
      <c r="D83" t="s">
        <v>89</v>
      </c>
      <c r="E83" t="s">
        <v>30</v>
      </c>
      <c r="F83">
        <v>734</v>
      </c>
      <c r="G83">
        <v>11</v>
      </c>
      <c r="H83" s="1">
        <v>1.5</v>
      </c>
      <c r="I83" s="1">
        <v>0.75</v>
      </c>
      <c r="J83" s="1">
        <v>2.67</v>
      </c>
    </row>
    <row r="84" spans="5:10" ht="12.75">
      <c r="E84" t="s">
        <v>44</v>
      </c>
      <c r="F84">
        <v>1597</v>
      </c>
      <c r="G84">
        <v>15</v>
      </c>
      <c r="H84" s="1">
        <v>0.94</v>
      </c>
      <c r="I84" s="1">
        <v>0.53</v>
      </c>
      <c r="J84" s="1">
        <v>1.54</v>
      </c>
    </row>
    <row r="85" spans="5:10" ht="12.75">
      <c r="E85" t="s">
        <v>31</v>
      </c>
      <c r="F85">
        <v>2094</v>
      </c>
      <c r="G85">
        <v>27</v>
      </c>
      <c r="H85" s="1">
        <v>1.29</v>
      </c>
      <c r="I85" s="1">
        <v>0.85</v>
      </c>
      <c r="J85" s="1">
        <v>1.87</v>
      </c>
    </row>
    <row r="86" spans="5:10" ht="12.75">
      <c r="E86" t="s">
        <v>32</v>
      </c>
      <c r="F86">
        <v>5547</v>
      </c>
      <c r="G86">
        <v>92</v>
      </c>
      <c r="H86" s="1">
        <v>1.66</v>
      </c>
      <c r="I86" s="1">
        <v>1.32</v>
      </c>
      <c r="J86" s="1">
        <v>1.99</v>
      </c>
    </row>
    <row r="87" spans="5:10" ht="12.75">
      <c r="E87" t="s">
        <v>41</v>
      </c>
      <c r="F87">
        <v>9972</v>
      </c>
      <c r="G87">
        <v>145</v>
      </c>
      <c r="H87" s="1">
        <v>1.45</v>
      </c>
      <c r="I87" s="1">
        <v>1.22</v>
      </c>
      <c r="J87" s="1">
        <v>1.69</v>
      </c>
    </row>
    <row r="88" ht="9" customHeight="1"/>
    <row r="89" spans="3:10" ht="12.75">
      <c r="C89" t="s">
        <v>92</v>
      </c>
      <c r="D89" t="s">
        <v>91</v>
      </c>
      <c r="E89" t="s">
        <v>30</v>
      </c>
      <c r="F89">
        <v>734</v>
      </c>
      <c r="G89">
        <v>11</v>
      </c>
      <c r="H89" s="1">
        <v>1.5</v>
      </c>
      <c r="I89" s="1">
        <v>0.75</v>
      </c>
      <c r="J89" s="1">
        <v>2.67</v>
      </c>
    </row>
    <row r="90" spans="5:10" ht="12.75">
      <c r="E90" t="s">
        <v>44</v>
      </c>
      <c r="F90">
        <v>1597</v>
      </c>
      <c r="G90">
        <v>15</v>
      </c>
      <c r="H90" s="1">
        <v>0.94</v>
      </c>
      <c r="I90" s="1">
        <v>0.53</v>
      </c>
      <c r="J90" s="1">
        <v>1.54</v>
      </c>
    </row>
    <row r="91" spans="5:10" ht="12.75">
      <c r="E91" t="s">
        <v>31</v>
      </c>
      <c r="F91">
        <v>2094</v>
      </c>
      <c r="G91">
        <v>27</v>
      </c>
      <c r="H91" s="1">
        <v>1.29</v>
      </c>
      <c r="I91" s="1">
        <v>0.85</v>
      </c>
      <c r="J91" s="1">
        <v>1.87</v>
      </c>
    </row>
    <row r="92" spans="5:10" ht="12.75">
      <c r="E92" t="s">
        <v>32</v>
      </c>
      <c r="F92">
        <v>5542</v>
      </c>
      <c r="G92">
        <v>94</v>
      </c>
      <c r="H92" s="1">
        <v>1.7</v>
      </c>
      <c r="I92" s="1">
        <v>1.36</v>
      </c>
      <c r="J92" s="1">
        <v>2.04</v>
      </c>
    </row>
    <row r="93" spans="5:10" ht="12.75">
      <c r="E93" t="s">
        <v>41</v>
      </c>
      <c r="F93">
        <v>9967</v>
      </c>
      <c r="G93">
        <v>147</v>
      </c>
      <c r="H93" s="1">
        <v>1.47</v>
      </c>
      <c r="I93" s="1">
        <v>1.24</v>
      </c>
      <c r="J93" s="1">
        <v>1.71</v>
      </c>
    </row>
    <row r="94" spans="2:12" ht="9" customHeight="1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3:10" ht="12.75">
      <c r="C95" t="s">
        <v>93</v>
      </c>
      <c r="D95" t="s">
        <v>86</v>
      </c>
      <c r="E95" t="s">
        <v>30</v>
      </c>
      <c r="F95">
        <v>734</v>
      </c>
      <c r="G95">
        <v>11</v>
      </c>
      <c r="H95" s="1">
        <v>1.5</v>
      </c>
      <c r="I95" s="1">
        <v>0.75</v>
      </c>
      <c r="J95" s="1">
        <v>2.67</v>
      </c>
    </row>
    <row r="96" spans="5:10" ht="12.75">
      <c r="E96" t="s">
        <v>44</v>
      </c>
      <c r="F96">
        <v>1597</v>
      </c>
      <c r="G96">
        <v>16</v>
      </c>
      <c r="H96" s="1">
        <v>1</v>
      </c>
      <c r="I96" s="1">
        <v>0.57</v>
      </c>
      <c r="J96" s="1">
        <v>1.62</v>
      </c>
    </row>
    <row r="97" spans="5:10" ht="12.75">
      <c r="E97" t="s">
        <v>31</v>
      </c>
      <c r="F97">
        <v>2096</v>
      </c>
      <c r="G97">
        <v>27</v>
      </c>
      <c r="H97" s="1">
        <v>1.29</v>
      </c>
      <c r="I97" s="1">
        <v>0.85</v>
      </c>
      <c r="J97" s="1">
        <v>1.87</v>
      </c>
    </row>
    <row r="98" spans="5:10" ht="12.75">
      <c r="E98" t="s">
        <v>32</v>
      </c>
      <c r="F98">
        <v>5543</v>
      </c>
      <c r="G98">
        <v>88</v>
      </c>
      <c r="H98" s="1">
        <v>1.59</v>
      </c>
      <c r="I98" s="1">
        <v>1.26</v>
      </c>
      <c r="J98" s="1">
        <v>1.92</v>
      </c>
    </row>
    <row r="99" spans="5:10" ht="12.75">
      <c r="E99" t="s">
        <v>41</v>
      </c>
      <c r="F99">
        <v>9970</v>
      </c>
      <c r="G99">
        <v>142</v>
      </c>
      <c r="H99" s="1">
        <v>1.42</v>
      </c>
      <c r="I99" s="1">
        <v>1.19</v>
      </c>
      <c r="J99" s="1">
        <v>1.66</v>
      </c>
    </row>
    <row r="100" ht="9" customHeight="1"/>
    <row r="101" spans="3:10" ht="12.75">
      <c r="C101" t="s">
        <v>93</v>
      </c>
      <c r="D101" t="s">
        <v>87</v>
      </c>
      <c r="E101" t="s">
        <v>30</v>
      </c>
      <c r="F101">
        <v>734</v>
      </c>
      <c r="G101">
        <v>11</v>
      </c>
      <c r="H101" s="1">
        <v>1.5</v>
      </c>
      <c r="I101" s="1">
        <v>0.75</v>
      </c>
      <c r="J101" s="1">
        <v>2.67</v>
      </c>
    </row>
    <row r="102" spans="5:10" ht="12.75">
      <c r="E102" t="s">
        <v>44</v>
      </c>
      <c r="F102">
        <v>1596</v>
      </c>
      <c r="G102">
        <v>16</v>
      </c>
      <c r="H102" s="1">
        <v>1</v>
      </c>
      <c r="I102" s="1">
        <v>0.57</v>
      </c>
      <c r="J102" s="1">
        <v>1.62</v>
      </c>
    </row>
    <row r="103" spans="5:10" ht="12.75">
      <c r="E103" t="s">
        <v>31</v>
      </c>
      <c r="F103">
        <v>2096</v>
      </c>
      <c r="G103">
        <v>27</v>
      </c>
      <c r="H103" s="1">
        <v>1.29</v>
      </c>
      <c r="I103" s="1">
        <v>0.85</v>
      </c>
      <c r="J103" s="1">
        <v>1.87</v>
      </c>
    </row>
    <row r="104" spans="5:10" ht="12.75">
      <c r="E104" t="s">
        <v>32</v>
      </c>
      <c r="F104">
        <v>5543</v>
      </c>
      <c r="G104">
        <v>88</v>
      </c>
      <c r="H104" s="1">
        <v>1.59</v>
      </c>
      <c r="I104" s="1">
        <v>1.26</v>
      </c>
      <c r="J104" s="1">
        <v>1.92</v>
      </c>
    </row>
    <row r="105" spans="5:10" ht="12.75">
      <c r="E105" t="s">
        <v>41</v>
      </c>
      <c r="F105">
        <v>9969</v>
      </c>
      <c r="G105">
        <v>142</v>
      </c>
      <c r="H105" s="1">
        <v>1.42</v>
      </c>
      <c r="I105" s="1">
        <v>1.19</v>
      </c>
      <c r="J105" s="1">
        <v>1.66</v>
      </c>
    </row>
    <row r="106" ht="15.75">
      <c r="A106" s="3" t="s">
        <v>47</v>
      </c>
    </row>
    <row r="107" spans="1:2" ht="15.75">
      <c r="A107" s="3"/>
      <c r="B107" s="14" t="s">
        <v>16</v>
      </c>
    </row>
    <row r="108" spans="2:12" ht="12.75">
      <c r="B108" s="11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2:12" ht="12.75">
      <c r="B109" s="6" t="s">
        <v>113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2:12" ht="12.75">
      <c r="B110" s="11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3:10" ht="12.75">
      <c r="C111" t="s">
        <v>93</v>
      </c>
      <c r="D111" t="s">
        <v>89</v>
      </c>
      <c r="E111" t="s">
        <v>30</v>
      </c>
      <c r="F111">
        <v>734</v>
      </c>
      <c r="G111">
        <v>11</v>
      </c>
      <c r="H111" s="1">
        <v>1.5</v>
      </c>
      <c r="I111" s="1">
        <v>0.75</v>
      </c>
      <c r="J111" s="1">
        <v>2.67</v>
      </c>
    </row>
    <row r="112" spans="5:10" ht="12.75">
      <c r="E112" t="s">
        <v>44</v>
      </c>
      <c r="F112">
        <v>1597</v>
      </c>
      <c r="G112">
        <v>15</v>
      </c>
      <c r="H112" s="1">
        <v>0.94</v>
      </c>
      <c r="I112" s="1">
        <v>0.53</v>
      </c>
      <c r="J112" s="1">
        <v>1.54</v>
      </c>
    </row>
    <row r="113" spans="5:10" ht="12.75">
      <c r="E113" t="s">
        <v>31</v>
      </c>
      <c r="F113">
        <v>2094</v>
      </c>
      <c r="G113">
        <v>27</v>
      </c>
      <c r="H113" s="1">
        <v>1.29</v>
      </c>
      <c r="I113" s="1">
        <v>0.85</v>
      </c>
      <c r="J113" s="1">
        <v>1.87</v>
      </c>
    </row>
    <row r="114" spans="5:10" ht="12.75">
      <c r="E114" t="s">
        <v>32</v>
      </c>
      <c r="F114">
        <v>5546</v>
      </c>
      <c r="G114">
        <v>93</v>
      </c>
      <c r="H114" s="1">
        <v>1.68</v>
      </c>
      <c r="I114" s="1">
        <v>1.34</v>
      </c>
      <c r="J114" s="1">
        <v>2.01</v>
      </c>
    </row>
    <row r="115" spans="5:10" ht="12.75">
      <c r="E115" t="s">
        <v>41</v>
      </c>
      <c r="F115">
        <v>9971</v>
      </c>
      <c r="G115">
        <v>146</v>
      </c>
      <c r="H115" s="1">
        <v>1.46</v>
      </c>
      <c r="I115" s="1">
        <v>1.23</v>
      </c>
      <c r="J115" s="1">
        <v>1.7</v>
      </c>
    </row>
    <row r="116" ht="9" customHeight="1"/>
    <row r="117" spans="3:10" ht="12.75">
      <c r="C117" t="s">
        <v>93</v>
      </c>
      <c r="D117" t="s">
        <v>91</v>
      </c>
      <c r="E117" t="s">
        <v>30</v>
      </c>
      <c r="F117">
        <v>734</v>
      </c>
      <c r="G117">
        <v>11</v>
      </c>
      <c r="H117" s="1">
        <v>1.5</v>
      </c>
      <c r="I117" s="1">
        <v>0.75</v>
      </c>
      <c r="J117" s="1">
        <v>2.67</v>
      </c>
    </row>
    <row r="118" spans="5:10" ht="12.75">
      <c r="E118" t="s">
        <v>44</v>
      </c>
      <c r="F118">
        <v>1597</v>
      </c>
      <c r="G118">
        <v>15</v>
      </c>
      <c r="H118" s="1">
        <v>0.94</v>
      </c>
      <c r="I118" s="1">
        <v>0.53</v>
      </c>
      <c r="J118" s="1">
        <v>1.54</v>
      </c>
    </row>
    <row r="119" spans="5:10" ht="12.75">
      <c r="E119" t="s">
        <v>31</v>
      </c>
      <c r="F119">
        <v>2094</v>
      </c>
      <c r="G119">
        <v>27</v>
      </c>
      <c r="H119" s="1">
        <v>1.29</v>
      </c>
      <c r="I119" s="1">
        <v>0.85</v>
      </c>
      <c r="J119" s="1">
        <v>1.87</v>
      </c>
    </row>
    <row r="120" spans="5:10" ht="12.75">
      <c r="E120" t="s">
        <v>32</v>
      </c>
      <c r="F120">
        <v>5542</v>
      </c>
      <c r="G120">
        <v>95</v>
      </c>
      <c r="H120" s="1">
        <v>1.71</v>
      </c>
      <c r="I120" s="1">
        <v>1.37</v>
      </c>
      <c r="J120" s="1">
        <v>2.06</v>
      </c>
    </row>
    <row r="121" spans="5:10" ht="12.75">
      <c r="E121" t="s">
        <v>41</v>
      </c>
      <c r="F121">
        <v>9967</v>
      </c>
      <c r="G121">
        <v>148</v>
      </c>
      <c r="H121" s="1">
        <v>1.48</v>
      </c>
      <c r="I121" s="1">
        <v>1.25</v>
      </c>
      <c r="J121" s="1">
        <v>1.72</v>
      </c>
    </row>
    <row r="122" ht="9" customHeight="1"/>
    <row r="123" spans="3:10" ht="12.75">
      <c r="C123" t="s">
        <v>90</v>
      </c>
      <c r="D123" t="s">
        <v>86</v>
      </c>
      <c r="E123" t="s">
        <v>30</v>
      </c>
      <c r="F123">
        <v>734</v>
      </c>
      <c r="G123">
        <v>11</v>
      </c>
      <c r="H123" s="1">
        <v>1.5</v>
      </c>
      <c r="I123" s="1">
        <v>0.75</v>
      </c>
      <c r="J123" s="1">
        <v>2.67</v>
      </c>
    </row>
    <row r="124" spans="5:10" ht="12.75">
      <c r="E124" t="s">
        <v>44</v>
      </c>
      <c r="F124">
        <v>1597</v>
      </c>
      <c r="G124">
        <v>16</v>
      </c>
      <c r="H124" s="1">
        <v>1</v>
      </c>
      <c r="I124" s="1">
        <v>0.57</v>
      </c>
      <c r="J124" s="1">
        <v>1.62</v>
      </c>
    </row>
    <row r="125" spans="5:10" ht="12.75">
      <c r="E125" t="s">
        <v>31</v>
      </c>
      <c r="F125">
        <v>2096</v>
      </c>
      <c r="G125">
        <v>28</v>
      </c>
      <c r="H125" s="1">
        <v>1.34</v>
      </c>
      <c r="I125" s="1">
        <v>0.89</v>
      </c>
      <c r="J125" s="1">
        <v>1.93</v>
      </c>
    </row>
    <row r="126" spans="5:10" ht="12.75">
      <c r="E126" t="s">
        <v>32</v>
      </c>
      <c r="F126">
        <v>5544</v>
      </c>
      <c r="G126">
        <v>88</v>
      </c>
      <c r="H126" s="1">
        <v>1.59</v>
      </c>
      <c r="I126" s="1">
        <v>1.26</v>
      </c>
      <c r="J126" s="1">
        <v>1.92</v>
      </c>
    </row>
    <row r="127" spans="5:10" ht="12.75">
      <c r="E127" t="s">
        <v>41</v>
      </c>
      <c r="F127">
        <v>9971</v>
      </c>
      <c r="G127">
        <v>143</v>
      </c>
      <c r="H127" s="1">
        <v>1.43</v>
      </c>
      <c r="I127" s="1">
        <v>1.2</v>
      </c>
      <c r="J127" s="1">
        <v>1.67</v>
      </c>
    </row>
    <row r="128" ht="9" customHeight="1"/>
    <row r="129" spans="3:10" ht="12.75">
      <c r="C129" t="s">
        <v>90</v>
      </c>
      <c r="D129" t="s">
        <v>87</v>
      </c>
      <c r="E129" t="s">
        <v>30</v>
      </c>
      <c r="F129">
        <v>734</v>
      </c>
      <c r="G129">
        <v>11</v>
      </c>
      <c r="H129" s="1">
        <v>1.5</v>
      </c>
      <c r="I129" s="1">
        <v>0.75</v>
      </c>
      <c r="J129" s="1">
        <v>2.67</v>
      </c>
    </row>
    <row r="130" spans="5:10" ht="12.75">
      <c r="E130" t="s">
        <v>44</v>
      </c>
      <c r="F130">
        <v>1596</v>
      </c>
      <c r="G130">
        <v>16</v>
      </c>
      <c r="H130" s="1">
        <v>1</v>
      </c>
      <c r="I130" s="1">
        <v>0.57</v>
      </c>
      <c r="J130" s="1">
        <v>1.62</v>
      </c>
    </row>
    <row r="131" spans="5:10" ht="12.75">
      <c r="E131" t="s">
        <v>31</v>
      </c>
      <c r="F131">
        <v>2096</v>
      </c>
      <c r="G131">
        <v>28</v>
      </c>
      <c r="H131" s="1">
        <v>1.34</v>
      </c>
      <c r="I131" s="1">
        <v>0.89</v>
      </c>
      <c r="J131" s="1">
        <v>1.93</v>
      </c>
    </row>
    <row r="132" spans="5:10" ht="12.75">
      <c r="E132" t="s">
        <v>32</v>
      </c>
      <c r="F132">
        <v>5544</v>
      </c>
      <c r="G132">
        <v>88</v>
      </c>
      <c r="H132" s="1">
        <v>1.59</v>
      </c>
      <c r="I132" s="1">
        <v>1.26</v>
      </c>
      <c r="J132" s="1">
        <v>1.92</v>
      </c>
    </row>
    <row r="133" spans="5:10" ht="12.75">
      <c r="E133" t="s">
        <v>41</v>
      </c>
      <c r="F133">
        <v>9970</v>
      </c>
      <c r="G133">
        <v>143</v>
      </c>
      <c r="H133" s="1">
        <v>1.43</v>
      </c>
      <c r="I133" s="1">
        <v>1.2</v>
      </c>
      <c r="J133" s="1">
        <v>1.67</v>
      </c>
    </row>
    <row r="134" ht="9" customHeight="1"/>
    <row r="135" spans="3:10" ht="12.75">
      <c r="C135" t="s">
        <v>90</v>
      </c>
      <c r="D135" t="s">
        <v>89</v>
      </c>
      <c r="E135" t="s">
        <v>30</v>
      </c>
      <c r="F135">
        <v>734</v>
      </c>
      <c r="G135">
        <v>11</v>
      </c>
      <c r="H135" s="1">
        <v>1.5</v>
      </c>
      <c r="I135" s="1">
        <v>0.75</v>
      </c>
      <c r="J135" s="1">
        <v>2.67</v>
      </c>
    </row>
    <row r="136" spans="5:10" ht="12.75">
      <c r="E136" t="s">
        <v>44</v>
      </c>
      <c r="F136">
        <v>1597</v>
      </c>
      <c r="G136">
        <v>15</v>
      </c>
      <c r="H136" s="1">
        <v>0.94</v>
      </c>
      <c r="I136" s="1">
        <v>0.53</v>
      </c>
      <c r="J136" s="1">
        <v>1.54</v>
      </c>
    </row>
    <row r="137" spans="5:10" ht="12.75">
      <c r="E137" t="s">
        <v>31</v>
      </c>
      <c r="F137">
        <v>2094</v>
      </c>
      <c r="G137">
        <v>28</v>
      </c>
      <c r="H137" s="1">
        <v>1.34</v>
      </c>
      <c r="I137" s="1">
        <v>0.89</v>
      </c>
      <c r="J137" s="1">
        <v>1.93</v>
      </c>
    </row>
    <row r="138" spans="5:10" ht="12.75">
      <c r="E138" t="s">
        <v>32</v>
      </c>
      <c r="F138">
        <v>5547</v>
      </c>
      <c r="G138">
        <v>93</v>
      </c>
      <c r="H138" s="1">
        <v>1.68</v>
      </c>
      <c r="I138" s="1">
        <v>1.34</v>
      </c>
      <c r="J138" s="1">
        <v>2.01</v>
      </c>
    </row>
    <row r="139" spans="5:10" ht="12.75">
      <c r="E139" t="s">
        <v>41</v>
      </c>
      <c r="F139">
        <v>9972</v>
      </c>
      <c r="G139">
        <v>147</v>
      </c>
      <c r="H139" s="1">
        <v>1.47</v>
      </c>
      <c r="I139" s="1">
        <v>1.24</v>
      </c>
      <c r="J139" s="1">
        <v>1.71</v>
      </c>
    </row>
    <row r="140" ht="9" customHeight="1"/>
    <row r="141" spans="3:10" ht="12.75">
      <c r="C141" t="s">
        <v>90</v>
      </c>
      <c r="D141" t="s">
        <v>91</v>
      </c>
      <c r="E141" t="s">
        <v>30</v>
      </c>
      <c r="F141">
        <v>734</v>
      </c>
      <c r="G141">
        <v>11</v>
      </c>
      <c r="H141" s="1">
        <v>1.5</v>
      </c>
      <c r="I141" s="1">
        <v>0.75</v>
      </c>
      <c r="J141" s="1">
        <v>2.67</v>
      </c>
    </row>
    <row r="142" spans="5:10" ht="12.75">
      <c r="E142" t="s">
        <v>44</v>
      </c>
      <c r="F142">
        <v>1597</v>
      </c>
      <c r="G142">
        <v>15</v>
      </c>
      <c r="H142" s="1">
        <v>0.94</v>
      </c>
      <c r="I142" s="1">
        <v>0.53</v>
      </c>
      <c r="J142" s="1">
        <v>1.54</v>
      </c>
    </row>
    <row r="143" spans="5:10" ht="12.75">
      <c r="E143" t="s">
        <v>31</v>
      </c>
      <c r="F143">
        <v>2094</v>
      </c>
      <c r="G143">
        <v>28</v>
      </c>
      <c r="H143" s="1">
        <v>1.34</v>
      </c>
      <c r="I143" s="1">
        <v>0.89</v>
      </c>
      <c r="J143" s="1">
        <v>1.93</v>
      </c>
    </row>
    <row r="144" spans="5:10" ht="12.75">
      <c r="E144" t="s">
        <v>32</v>
      </c>
      <c r="F144">
        <v>5542</v>
      </c>
      <c r="G144">
        <v>95</v>
      </c>
      <c r="H144" s="1">
        <v>1.71</v>
      </c>
      <c r="I144" s="1">
        <v>1.37</v>
      </c>
      <c r="J144" s="1">
        <v>2.06</v>
      </c>
    </row>
    <row r="145" spans="5:10" ht="12.75">
      <c r="E145" t="s">
        <v>41</v>
      </c>
      <c r="F145">
        <v>9967</v>
      </c>
      <c r="G145">
        <v>149</v>
      </c>
      <c r="H145" s="1">
        <v>1.49</v>
      </c>
      <c r="I145" s="1">
        <v>1.26</v>
      </c>
      <c r="J145" s="1">
        <v>1.73</v>
      </c>
    </row>
    <row r="146" ht="15.75">
      <c r="A146" s="3" t="s">
        <v>47</v>
      </c>
    </row>
    <row r="147" spans="1:2" ht="15.75">
      <c r="A147" s="3"/>
      <c r="B147" s="14" t="s">
        <v>16</v>
      </c>
    </row>
    <row r="148" spans="1:2" ht="15.75">
      <c r="A148" s="3"/>
      <c r="B148" s="11"/>
    </row>
    <row r="149" spans="2:12" ht="12.75">
      <c r="B149" s="6" t="s">
        <v>113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2:12" ht="12.75">
      <c r="B150" s="6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3:10" ht="12.75">
      <c r="C151" t="s">
        <v>88</v>
      </c>
      <c r="D151" t="s">
        <v>86</v>
      </c>
      <c r="E151" t="s">
        <v>30</v>
      </c>
      <c r="F151">
        <v>734</v>
      </c>
      <c r="G151">
        <v>11</v>
      </c>
      <c r="H151" s="1">
        <v>1.5</v>
      </c>
      <c r="I151" s="1">
        <v>0.75</v>
      </c>
      <c r="J151" s="1">
        <v>2.67</v>
      </c>
    </row>
    <row r="152" spans="5:10" ht="12.75">
      <c r="E152" t="s">
        <v>44</v>
      </c>
      <c r="F152">
        <v>1597</v>
      </c>
      <c r="G152">
        <v>16</v>
      </c>
      <c r="H152" s="1">
        <v>1</v>
      </c>
      <c r="I152" s="1">
        <v>0.57</v>
      </c>
      <c r="J152" s="1">
        <v>1.62</v>
      </c>
    </row>
    <row r="153" spans="5:10" ht="12.75">
      <c r="E153" t="s">
        <v>31</v>
      </c>
      <c r="F153">
        <v>2096</v>
      </c>
      <c r="G153">
        <v>29</v>
      </c>
      <c r="H153" s="1">
        <v>1.38</v>
      </c>
      <c r="I153" s="1">
        <v>0.93</v>
      </c>
      <c r="J153" s="1">
        <v>1.98</v>
      </c>
    </row>
    <row r="154" spans="5:10" ht="12.75">
      <c r="E154" t="s">
        <v>32</v>
      </c>
      <c r="F154">
        <v>5543</v>
      </c>
      <c r="G154">
        <v>87</v>
      </c>
      <c r="H154" s="1">
        <v>1.57</v>
      </c>
      <c r="I154" s="1">
        <v>1.24</v>
      </c>
      <c r="J154" s="1">
        <v>1.9</v>
      </c>
    </row>
    <row r="155" spans="5:10" ht="12.75">
      <c r="E155" t="s">
        <v>41</v>
      </c>
      <c r="F155">
        <v>9970</v>
      </c>
      <c r="G155">
        <v>143</v>
      </c>
      <c r="H155" s="1">
        <v>1.43</v>
      </c>
      <c r="I155" s="1">
        <v>1.2</v>
      </c>
      <c r="J155" s="1">
        <v>1.67</v>
      </c>
    </row>
    <row r="157" spans="3:10" ht="12.75">
      <c r="C157" t="s">
        <v>88</v>
      </c>
      <c r="D157" t="s">
        <v>87</v>
      </c>
      <c r="E157" t="s">
        <v>30</v>
      </c>
      <c r="F157">
        <v>734</v>
      </c>
      <c r="G157">
        <v>11</v>
      </c>
      <c r="H157" s="1">
        <v>1.5</v>
      </c>
      <c r="I157" s="1">
        <v>0.75</v>
      </c>
      <c r="J157" s="1">
        <v>2.67</v>
      </c>
    </row>
    <row r="158" spans="5:10" ht="12.75">
      <c r="E158" t="s">
        <v>44</v>
      </c>
      <c r="F158">
        <v>1596</v>
      </c>
      <c r="G158">
        <v>16</v>
      </c>
      <c r="H158" s="1">
        <v>1</v>
      </c>
      <c r="I158" s="1">
        <v>0.57</v>
      </c>
      <c r="J158" s="1">
        <v>1.62</v>
      </c>
    </row>
    <row r="159" spans="5:10" ht="12.75">
      <c r="E159" t="s">
        <v>31</v>
      </c>
      <c r="F159">
        <v>2096</v>
      </c>
      <c r="G159">
        <v>29</v>
      </c>
      <c r="H159" s="1">
        <v>1.38</v>
      </c>
      <c r="I159" s="1">
        <v>0.93</v>
      </c>
      <c r="J159" s="1">
        <v>1.98</v>
      </c>
    </row>
    <row r="160" spans="5:10" ht="12.75">
      <c r="E160" t="s">
        <v>32</v>
      </c>
      <c r="F160">
        <v>5543</v>
      </c>
      <c r="G160">
        <v>87</v>
      </c>
      <c r="H160" s="1">
        <v>1.57</v>
      </c>
      <c r="I160" s="1">
        <v>1.24</v>
      </c>
      <c r="J160" s="1">
        <v>1.9</v>
      </c>
    </row>
    <row r="161" spans="5:10" ht="12.75">
      <c r="E161" t="s">
        <v>41</v>
      </c>
      <c r="F161">
        <v>9969</v>
      </c>
      <c r="G161">
        <v>143</v>
      </c>
      <c r="H161" s="1">
        <v>1.43</v>
      </c>
      <c r="I161" s="1">
        <v>1.2</v>
      </c>
      <c r="J161" s="1">
        <v>1.67</v>
      </c>
    </row>
    <row r="163" spans="3:10" ht="12.75">
      <c r="C163" t="s">
        <v>88</v>
      </c>
      <c r="D163" t="s">
        <v>89</v>
      </c>
      <c r="E163" t="s">
        <v>30</v>
      </c>
      <c r="F163">
        <v>734</v>
      </c>
      <c r="G163">
        <v>11</v>
      </c>
      <c r="H163" s="1">
        <v>1.5</v>
      </c>
      <c r="I163" s="1">
        <v>0.75</v>
      </c>
      <c r="J163" s="1">
        <v>2.67</v>
      </c>
    </row>
    <row r="164" spans="5:10" ht="12.75">
      <c r="E164" t="s">
        <v>44</v>
      </c>
      <c r="F164">
        <v>1597</v>
      </c>
      <c r="G164">
        <v>15</v>
      </c>
      <c r="H164" s="1">
        <v>0.94</v>
      </c>
      <c r="I164" s="1">
        <v>0.53</v>
      </c>
      <c r="J164" s="1">
        <v>1.54</v>
      </c>
    </row>
    <row r="165" spans="5:10" ht="12.75">
      <c r="E165" t="s">
        <v>31</v>
      </c>
      <c r="F165">
        <v>2094</v>
      </c>
      <c r="G165">
        <v>29</v>
      </c>
      <c r="H165" s="1">
        <v>1.38</v>
      </c>
      <c r="I165" s="1">
        <v>0.93</v>
      </c>
      <c r="J165" s="1">
        <v>1.98</v>
      </c>
    </row>
    <row r="166" spans="5:10" ht="12.75">
      <c r="E166" t="s">
        <v>32</v>
      </c>
      <c r="F166">
        <v>5546</v>
      </c>
      <c r="G166">
        <v>92</v>
      </c>
      <c r="H166" s="1">
        <v>1.66</v>
      </c>
      <c r="I166" s="1">
        <v>1.32</v>
      </c>
      <c r="J166" s="1">
        <v>2</v>
      </c>
    </row>
    <row r="167" spans="5:10" ht="12.75">
      <c r="E167" t="s">
        <v>41</v>
      </c>
      <c r="F167">
        <v>9971</v>
      </c>
      <c r="G167">
        <v>147</v>
      </c>
      <c r="H167" s="1">
        <v>1.47</v>
      </c>
      <c r="I167" s="1">
        <v>1.24</v>
      </c>
      <c r="J167" s="1">
        <v>1.71</v>
      </c>
    </row>
    <row r="169" spans="3:10" ht="12.75">
      <c r="C169" t="s">
        <v>88</v>
      </c>
      <c r="D169" t="s">
        <v>91</v>
      </c>
      <c r="E169" t="s">
        <v>30</v>
      </c>
      <c r="F169">
        <v>734</v>
      </c>
      <c r="G169">
        <v>11</v>
      </c>
      <c r="H169" s="1">
        <v>1.5</v>
      </c>
      <c r="I169" s="1">
        <v>0.75</v>
      </c>
      <c r="J169" s="1">
        <v>2.67</v>
      </c>
    </row>
    <row r="170" spans="5:10" ht="12.75">
      <c r="E170" t="s">
        <v>44</v>
      </c>
      <c r="F170">
        <v>1597</v>
      </c>
      <c r="G170">
        <v>15</v>
      </c>
      <c r="H170" s="1">
        <v>0.94</v>
      </c>
      <c r="I170" s="1">
        <v>0.53</v>
      </c>
      <c r="J170" s="1">
        <v>1.54</v>
      </c>
    </row>
    <row r="171" spans="5:10" ht="12.75">
      <c r="E171" t="s">
        <v>31</v>
      </c>
      <c r="F171">
        <v>2094</v>
      </c>
      <c r="G171">
        <v>29</v>
      </c>
      <c r="H171" s="1">
        <v>1.38</v>
      </c>
      <c r="I171" s="1">
        <v>0.93</v>
      </c>
      <c r="J171" s="1">
        <v>1.98</v>
      </c>
    </row>
    <row r="172" spans="5:10" ht="12.75">
      <c r="E172" t="s">
        <v>32</v>
      </c>
      <c r="F172">
        <v>5542</v>
      </c>
      <c r="G172">
        <v>94</v>
      </c>
      <c r="H172" s="1">
        <v>1.7</v>
      </c>
      <c r="I172" s="1">
        <v>1.36</v>
      </c>
      <c r="J172" s="1">
        <v>2.04</v>
      </c>
    </row>
    <row r="173" spans="5:10" ht="12.75">
      <c r="E173" t="s">
        <v>41</v>
      </c>
      <c r="F173">
        <v>9967</v>
      </c>
      <c r="G173">
        <v>149</v>
      </c>
      <c r="H173" s="1">
        <v>1.49</v>
      </c>
      <c r="I173" s="1">
        <v>1.26</v>
      </c>
      <c r="J173" s="1">
        <v>1.73</v>
      </c>
    </row>
    <row r="175" spans="2:10" ht="12.75">
      <c r="B175" s="7" t="s">
        <v>114</v>
      </c>
      <c r="H175" s="8">
        <f>100*(G173+G167+G161+G155+G145+G139+G133+G127+G121+G115+G105+G99+G93+G87+G81+G75)/(F173+F167+F161+F155+F145+F139+F133+F127+F121+F115+F105+F99+F93+F87+F81+F75)</f>
        <v>1.451910177163133</v>
      </c>
      <c r="I175" s="8">
        <f>MIN(I173,I167,I161,I155,I145,I139,I133,I127,I121,I115,I105,I99,I93,I87,I81,I75)</f>
        <v>1.18</v>
      </c>
      <c r="J175" s="8">
        <f>MAX(J173,J167,J161,J155,J145,J139,J133,J127,J121,J115,J105,J99,J93,J87,J81,J75)</f>
        <v>1.73</v>
      </c>
    </row>
    <row r="177" ht="15.75">
      <c r="A177" s="3" t="s">
        <v>47</v>
      </c>
    </row>
    <row r="178" spans="2:12" ht="13.5">
      <c r="B178" s="14" t="s">
        <v>17</v>
      </c>
      <c r="H178"/>
      <c r="I178"/>
      <c r="J178"/>
      <c r="K178" s="4"/>
      <c r="L178" s="4"/>
    </row>
    <row r="179" spans="2:12" ht="12.75">
      <c r="B179" s="11"/>
      <c r="C179" s="13"/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2:12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2:12" ht="12.75">
      <c r="B181" s="6" t="s">
        <v>57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3:7" ht="12.75">
      <c r="C182" t="s">
        <v>92</v>
      </c>
      <c r="D182" t="s">
        <v>93</v>
      </c>
      <c r="E182" t="s">
        <v>30</v>
      </c>
      <c r="F182">
        <v>0</v>
      </c>
      <c r="G182">
        <v>0</v>
      </c>
    </row>
    <row r="183" spans="5:10" ht="12.75">
      <c r="E183" t="s">
        <v>44</v>
      </c>
      <c r="F183">
        <v>6037</v>
      </c>
      <c r="G183">
        <v>4</v>
      </c>
      <c r="H183" s="1">
        <v>0.07</v>
      </c>
      <c r="I183" s="1">
        <v>0.02</v>
      </c>
      <c r="J183" s="1">
        <v>0.17</v>
      </c>
    </row>
    <row r="184" spans="5:7" ht="12.75">
      <c r="E184" t="s">
        <v>31</v>
      </c>
      <c r="F184">
        <v>0</v>
      </c>
      <c r="G184">
        <v>0</v>
      </c>
    </row>
    <row r="185" spans="5:7" ht="12.75">
      <c r="E185" t="s">
        <v>32</v>
      </c>
      <c r="F185">
        <v>0</v>
      </c>
      <c r="G185">
        <v>0</v>
      </c>
    </row>
    <row r="186" spans="5:10" ht="12.75">
      <c r="E186" t="s">
        <v>41</v>
      </c>
      <c r="F186">
        <v>6037</v>
      </c>
      <c r="G186">
        <v>4</v>
      </c>
      <c r="H186" s="1">
        <v>0.07</v>
      </c>
      <c r="I186" s="1">
        <v>0.02</v>
      </c>
      <c r="J186" s="1">
        <v>0.17</v>
      </c>
    </row>
    <row r="187" ht="9" customHeight="1"/>
    <row r="188" spans="3:7" ht="12.75">
      <c r="C188" t="s">
        <v>90</v>
      </c>
      <c r="D188" t="s">
        <v>88</v>
      </c>
      <c r="E188" t="s">
        <v>30</v>
      </c>
      <c r="F188">
        <v>0</v>
      </c>
      <c r="G188">
        <v>0</v>
      </c>
    </row>
    <row r="189" spans="5:10" ht="12.75">
      <c r="E189" t="s">
        <v>44</v>
      </c>
      <c r="F189">
        <v>6038</v>
      </c>
      <c r="G189">
        <v>1</v>
      </c>
      <c r="H189" s="1">
        <v>0.02</v>
      </c>
      <c r="I189" s="1">
        <v>0</v>
      </c>
      <c r="J189" s="1">
        <v>0.09</v>
      </c>
    </row>
    <row r="190" spans="5:7" ht="12.75">
      <c r="E190" t="s">
        <v>31</v>
      </c>
      <c r="F190">
        <v>0</v>
      </c>
      <c r="G190">
        <v>0</v>
      </c>
    </row>
    <row r="191" spans="5:7" ht="12.75">
      <c r="E191" t="s">
        <v>32</v>
      </c>
      <c r="F191">
        <v>0</v>
      </c>
      <c r="G191">
        <v>0</v>
      </c>
    </row>
    <row r="192" spans="5:10" ht="12.75">
      <c r="E192" t="s">
        <v>41</v>
      </c>
      <c r="F192">
        <v>6038</v>
      </c>
      <c r="G192">
        <v>1</v>
      </c>
      <c r="H192" s="1">
        <v>0.02</v>
      </c>
      <c r="I192" s="1">
        <v>0</v>
      </c>
      <c r="J192" s="1">
        <v>0.09</v>
      </c>
    </row>
    <row r="193" ht="9" customHeight="1"/>
    <row r="194" spans="2:10" ht="12.75">
      <c r="B194" s="7" t="s">
        <v>114</v>
      </c>
      <c r="H194" s="8">
        <f>100*(G186+G192)/(F186+F192)</f>
        <v>0.041407867494824016</v>
      </c>
      <c r="I194" s="8">
        <f>MIN(I192,I186)</f>
        <v>0</v>
      </c>
      <c r="J194" s="8">
        <f>MAX(J192,J186)</f>
        <v>0.17</v>
      </c>
    </row>
    <row r="196" ht="12.75">
      <c r="B196" s="6" t="s">
        <v>56</v>
      </c>
    </row>
    <row r="197" spans="3:7" ht="12.75">
      <c r="C197" t="s">
        <v>89</v>
      </c>
      <c r="D197" t="s">
        <v>91</v>
      </c>
      <c r="E197" t="s">
        <v>30</v>
      </c>
      <c r="F197">
        <v>0</v>
      </c>
      <c r="G197">
        <v>0</v>
      </c>
    </row>
    <row r="198" spans="5:10" ht="12.75">
      <c r="E198" t="s">
        <v>44</v>
      </c>
      <c r="F198">
        <v>6033</v>
      </c>
      <c r="G198">
        <v>2</v>
      </c>
      <c r="H198" s="1">
        <v>0.03</v>
      </c>
      <c r="I198" s="1">
        <v>0</v>
      </c>
      <c r="J198" s="1">
        <v>0.12</v>
      </c>
    </row>
    <row r="199" spans="5:7" ht="12.75">
      <c r="E199" t="s">
        <v>31</v>
      </c>
      <c r="F199">
        <v>0</v>
      </c>
      <c r="G199">
        <v>0</v>
      </c>
    </row>
    <row r="200" spans="5:10" ht="12.75">
      <c r="E200" t="s">
        <v>32</v>
      </c>
      <c r="F200">
        <v>1</v>
      </c>
      <c r="G200">
        <v>0</v>
      </c>
      <c r="H200" s="1">
        <v>0</v>
      </c>
      <c r="I200" s="1">
        <v>0</v>
      </c>
      <c r="J200" s="1">
        <v>95</v>
      </c>
    </row>
    <row r="201" spans="5:10" ht="12.75">
      <c r="E201" t="s">
        <v>41</v>
      </c>
      <c r="F201">
        <v>6034</v>
      </c>
      <c r="G201">
        <v>2</v>
      </c>
      <c r="H201" s="1">
        <v>0.03</v>
      </c>
      <c r="I201" s="1">
        <v>0</v>
      </c>
      <c r="J201" s="1">
        <v>0.12</v>
      </c>
    </row>
    <row r="202" ht="9" customHeight="1"/>
    <row r="203" spans="2:10" ht="12.75">
      <c r="B203" s="7" t="s">
        <v>114</v>
      </c>
      <c r="H203" s="8">
        <f>H201</f>
        <v>0.03</v>
      </c>
      <c r="I203" s="8">
        <f>I201</f>
        <v>0</v>
      </c>
      <c r="J203" s="8">
        <f>J201</f>
        <v>0.12</v>
      </c>
    </row>
    <row r="204" ht="15.75">
      <c r="A204" s="3" t="s">
        <v>47</v>
      </c>
    </row>
    <row r="205" spans="2:10" ht="13.5">
      <c r="B205" s="14" t="s">
        <v>18</v>
      </c>
      <c r="C205" s="4"/>
      <c r="D205" s="4"/>
      <c r="E205" s="4"/>
      <c r="F205" s="4"/>
      <c r="G205" s="4"/>
      <c r="H205" s="4"/>
      <c r="I205" s="4"/>
      <c r="J205" s="4"/>
    </row>
    <row r="206" spans="2:10" ht="12.75">
      <c r="B206" s="11"/>
      <c r="C206" s="4"/>
      <c r="D206" s="4"/>
      <c r="E206" s="4"/>
      <c r="F206" s="4"/>
      <c r="G206" s="4"/>
      <c r="H206" s="4"/>
      <c r="I206" s="4"/>
      <c r="J206" s="4"/>
    </row>
    <row r="207" spans="2:10" ht="12.75">
      <c r="B207" s="4"/>
      <c r="C207" s="4"/>
      <c r="D207" s="4"/>
      <c r="E207" s="4"/>
      <c r="F207" s="4"/>
      <c r="G207" s="4"/>
      <c r="H207" s="4"/>
      <c r="I207" s="4"/>
      <c r="J207" s="4"/>
    </row>
    <row r="208" spans="2:10" ht="12.75">
      <c r="B208" s="6" t="s">
        <v>68</v>
      </c>
      <c r="C208" s="4"/>
      <c r="D208" s="4"/>
      <c r="E208" s="4"/>
      <c r="F208" s="4"/>
      <c r="G208" s="4"/>
      <c r="H208" s="4"/>
      <c r="I208" s="4"/>
      <c r="J208" s="4"/>
    </row>
    <row r="209" spans="3:7" ht="12.75">
      <c r="C209" t="s">
        <v>92</v>
      </c>
      <c r="D209" t="s">
        <v>89</v>
      </c>
      <c r="E209" t="s">
        <v>30</v>
      </c>
      <c r="F209">
        <v>0</v>
      </c>
      <c r="G209">
        <v>0</v>
      </c>
    </row>
    <row r="210" spans="5:10" ht="12.75">
      <c r="E210" t="s">
        <v>44</v>
      </c>
      <c r="F210">
        <v>6031</v>
      </c>
      <c r="G210">
        <v>133</v>
      </c>
      <c r="H210" s="1">
        <v>2.21</v>
      </c>
      <c r="I210" s="1">
        <v>1.83</v>
      </c>
      <c r="J210" s="1">
        <v>2.58</v>
      </c>
    </row>
    <row r="211" spans="5:7" ht="12.75">
      <c r="E211" t="s">
        <v>31</v>
      </c>
      <c r="F211">
        <v>0</v>
      </c>
      <c r="G211">
        <v>0</v>
      </c>
    </row>
    <row r="212" spans="5:7" ht="12.75">
      <c r="E212" t="s">
        <v>32</v>
      </c>
      <c r="F212">
        <v>0</v>
      </c>
      <c r="G212">
        <v>0</v>
      </c>
    </row>
    <row r="213" spans="5:10" ht="12.75">
      <c r="E213" t="s">
        <v>41</v>
      </c>
      <c r="F213">
        <v>6031</v>
      </c>
      <c r="G213">
        <v>133</v>
      </c>
      <c r="H213" s="1">
        <v>2.21</v>
      </c>
      <c r="I213" s="1">
        <v>1.83</v>
      </c>
      <c r="J213" s="1">
        <v>2.58</v>
      </c>
    </row>
    <row r="215" spans="3:7" ht="12.75">
      <c r="C215" t="s">
        <v>92</v>
      </c>
      <c r="D215" t="s">
        <v>91</v>
      </c>
      <c r="E215" t="s">
        <v>30</v>
      </c>
      <c r="F215">
        <v>0</v>
      </c>
      <c r="G215">
        <v>0</v>
      </c>
    </row>
    <row r="216" spans="5:10" ht="12.75">
      <c r="E216" t="s">
        <v>44</v>
      </c>
      <c r="F216">
        <v>6031</v>
      </c>
      <c r="G216">
        <v>133</v>
      </c>
      <c r="H216" s="1">
        <v>2.21</v>
      </c>
      <c r="I216" s="1">
        <v>1.83</v>
      </c>
      <c r="J216" s="1">
        <v>2.58</v>
      </c>
    </row>
    <row r="217" spans="5:7" ht="12.75">
      <c r="E217" t="s">
        <v>31</v>
      </c>
      <c r="F217">
        <v>0</v>
      </c>
      <c r="G217">
        <v>0</v>
      </c>
    </row>
    <row r="218" spans="5:7" ht="12.75">
      <c r="E218" t="s">
        <v>32</v>
      </c>
      <c r="F218">
        <v>0</v>
      </c>
      <c r="G218">
        <v>0</v>
      </c>
    </row>
    <row r="219" spans="5:10" ht="12.75">
      <c r="E219" t="s">
        <v>41</v>
      </c>
      <c r="F219">
        <v>6031</v>
      </c>
      <c r="G219">
        <v>133</v>
      </c>
      <c r="H219" s="1">
        <v>2.21</v>
      </c>
      <c r="I219" s="1">
        <v>1.83</v>
      </c>
      <c r="J219" s="1">
        <v>2.58</v>
      </c>
    </row>
    <row r="221" spans="3:7" ht="12.75">
      <c r="C221" t="s">
        <v>93</v>
      </c>
      <c r="D221" t="s">
        <v>89</v>
      </c>
      <c r="E221" t="s">
        <v>30</v>
      </c>
      <c r="F221">
        <v>0</v>
      </c>
      <c r="G221">
        <v>0</v>
      </c>
    </row>
    <row r="222" spans="5:10" ht="12.75">
      <c r="E222" t="s">
        <v>44</v>
      </c>
      <c r="F222">
        <v>6031</v>
      </c>
      <c r="G222">
        <v>129</v>
      </c>
      <c r="H222" s="1">
        <v>2.14</v>
      </c>
      <c r="I222" s="1">
        <v>1.77</v>
      </c>
      <c r="J222" s="1">
        <v>2.5</v>
      </c>
    </row>
    <row r="223" spans="5:7" ht="12.75">
      <c r="E223" t="s">
        <v>31</v>
      </c>
      <c r="F223">
        <v>0</v>
      </c>
      <c r="G223">
        <v>0</v>
      </c>
    </row>
    <row r="224" spans="5:7" ht="12.75">
      <c r="E224" t="s">
        <v>32</v>
      </c>
      <c r="F224">
        <v>0</v>
      </c>
      <c r="G224">
        <v>0</v>
      </c>
    </row>
    <row r="225" spans="5:10" ht="12.75">
      <c r="E225" t="s">
        <v>41</v>
      </c>
      <c r="F225">
        <v>6031</v>
      </c>
      <c r="G225">
        <v>129</v>
      </c>
      <c r="H225" s="1">
        <v>2.14</v>
      </c>
      <c r="I225" s="1">
        <v>1.77</v>
      </c>
      <c r="J225" s="1">
        <v>2.5</v>
      </c>
    </row>
    <row r="227" spans="3:7" ht="12.75">
      <c r="C227" t="s">
        <v>93</v>
      </c>
      <c r="D227" t="s">
        <v>91</v>
      </c>
      <c r="E227" t="s">
        <v>30</v>
      </c>
      <c r="F227">
        <v>0</v>
      </c>
      <c r="G227">
        <v>0</v>
      </c>
    </row>
    <row r="228" spans="5:10" ht="12.75">
      <c r="E228" t="s">
        <v>44</v>
      </c>
      <c r="F228">
        <v>6031</v>
      </c>
      <c r="G228">
        <v>129</v>
      </c>
      <c r="H228" s="1">
        <v>2.14</v>
      </c>
      <c r="I228" s="1">
        <v>1.77</v>
      </c>
      <c r="J228" s="1">
        <v>2.5</v>
      </c>
    </row>
    <row r="229" spans="5:7" ht="12.75">
      <c r="E229" t="s">
        <v>31</v>
      </c>
      <c r="F229">
        <v>0</v>
      </c>
      <c r="G229">
        <v>0</v>
      </c>
    </row>
    <row r="230" spans="5:7" ht="12.75">
      <c r="E230" t="s">
        <v>32</v>
      </c>
      <c r="F230">
        <v>0</v>
      </c>
      <c r="G230">
        <v>0</v>
      </c>
    </row>
    <row r="231" spans="5:10" ht="12.75">
      <c r="E231" t="s">
        <v>41</v>
      </c>
      <c r="F231">
        <v>6031</v>
      </c>
      <c r="G231">
        <v>129</v>
      </c>
      <c r="H231" s="1">
        <v>2.14</v>
      </c>
      <c r="I231" s="1">
        <v>1.77</v>
      </c>
      <c r="J231" s="1">
        <v>2.5</v>
      </c>
    </row>
    <row r="233" spans="3:7" ht="12.75">
      <c r="C233" t="s">
        <v>90</v>
      </c>
      <c r="D233" t="s">
        <v>89</v>
      </c>
      <c r="E233" t="s">
        <v>30</v>
      </c>
      <c r="F233">
        <v>0</v>
      </c>
      <c r="G233">
        <v>0</v>
      </c>
    </row>
    <row r="234" spans="5:10" ht="12.75">
      <c r="E234" t="s">
        <v>44</v>
      </c>
      <c r="F234">
        <v>6031</v>
      </c>
      <c r="G234">
        <v>128</v>
      </c>
      <c r="H234" s="1">
        <v>2.12</v>
      </c>
      <c r="I234" s="1">
        <v>1.76</v>
      </c>
      <c r="J234" s="1">
        <v>2.49</v>
      </c>
    </row>
    <row r="235" spans="5:7" ht="12.75">
      <c r="E235" t="s">
        <v>31</v>
      </c>
      <c r="F235">
        <v>0</v>
      </c>
      <c r="G235">
        <v>0</v>
      </c>
    </row>
    <row r="236" spans="5:7" ht="12.75">
      <c r="E236" t="s">
        <v>32</v>
      </c>
      <c r="F236">
        <v>0</v>
      </c>
      <c r="G236">
        <v>0</v>
      </c>
    </row>
    <row r="237" spans="5:10" ht="12.75">
      <c r="E237" t="s">
        <v>41</v>
      </c>
      <c r="F237">
        <v>6031</v>
      </c>
      <c r="G237">
        <v>128</v>
      </c>
      <c r="H237" s="1">
        <v>2.12</v>
      </c>
      <c r="I237" s="1">
        <v>1.76</v>
      </c>
      <c r="J237" s="1">
        <v>2.49</v>
      </c>
    </row>
    <row r="239" spans="3:7" ht="12.75">
      <c r="C239" t="s">
        <v>90</v>
      </c>
      <c r="D239" t="s">
        <v>91</v>
      </c>
      <c r="E239" t="s">
        <v>30</v>
      </c>
      <c r="F239">
        <v>0</v>
      </c>
      <c r="G239">
        <v>0</v>
      </c>
    </row>
    <row r="240" spans="5:10" ht="12.75">
      <c r="E240" t="s">
        <v>44</v>
      </c>
      <c r="F240">
        <v>6031</v>
      </c>
      <c r="G240">
        <v>128</v>
      </c>
      <c r="H240" s="1">
        <v>2.12</v>
      </c>
      <c r="I240" s="1">
        <v>1.76</v>
      </c>
      <c r="J240" s="1">
        <v>2.49</v>
      </c>
    </row>
    <row r="241" spans="5:7" ht="12.75">
      <c r="E241" t="s">
        <v>31</v>
      </c>
      <c r="F241">
        <v>0</v>
      </c>
      <c r="G241">
        <v>0</v>
      </c>
    </row>
    <row r="242" spans="5:7" ht="12.75">
      <c r="E242" t="s">
        <v>32</v>
      </c>
      <c r="F242">
        <v>0</v>
      </c>
      <c r="G242">
        <v>0</v>
      </c>
    </row>
    <row r="243" spans="5:10" ht="12.75">
      <c r="E243" t="s">
        <v>41</v>
      </c>
      <c r="F243">
        <v>6031</v>
      </c>
      <c r="G243">
        <v>128</v>
      </c>
      <c r="H243" s="1">
        <v>2.12</v>
      </c>
      <c r="I243" s="1">
        <v>1.76</v>
      </c>
      <c r="J243" s="1">
        <v>2.49</v>
      </c>
    </row>
    <row r="245" spans="2:10" ht="12.75">
      <c r="B245" s="7" t="s">
        <v>114</v>
      </c>
      <c r="H245" s="8">
        <f>100*(G243+G237+G231+G225+G219+G219+G213)/(F243+F237+F231+F225+F219+F219+F213)</f>
        <v>2.1626359049671935</v>
      </c>
      <c r="I245" s="8">
        <f>MIN(I243,I237,I231,I225,I219,I219,I213)</f>
        <v>1.76</v>
      </c>
      <c r="J245" s="8">
        <f>MAX(J243,J237,J231,J225,J219,J219,J213)</f>
        <v>2.58</v>
      </c>
    </row>
    <row r="246" ht="15.75">
      <c r="A246" s="3" t="s">
        <v>47</v>
      </c>
    </row>
    <row r="247" spans="2:12" ht="13.5">
      <c r="B247" s="14" t="s">
        <v>19</v>
      </c>
      <c r="H247"/>
      <c r="I247"/>
      <c r="J247"/>
      <c r="K247" s="4"/>
      <c r="L247" s="4"/>
    </row>
    <row r="248" spans="2:12" ht="12.75">
      <c r="B248" s="11"/>
      <c r="C248" s="13"/>
      <c r="D248" s="13"/>
      <c r="E248" s="13"/>
      <c r="F248" s="13"/>
      <c r="G248" s="13"/>
      <c r="H248" s="13"/>
      <c r="I248" s="13"/>
      <c r="J248" s="13"/>
      <c r="K248" s="13"/>
      <c r="L248" s="13"/>
    </row>
    <row r="249" ht="9" customHeight="1"/>
    <row r="250" ht="12.75">
      <c r="B250" s="6" t="s">
        <v>58</v>
      </c>
    </row>
    <row r="251" spans="3:10" ht="12.75">
      <c r="C251" t="s">
        <v>92</v>
      </c>
      <c r="D251" t="s">
        <v>93</v>
      </c>
      <c r="E251" t="s">
        <v>30</v>
      </c>
      <c r="F251">
        <v>2150</v>
      </c>
      <c r="G251">
        <v>0</v>
      </c>
      <c r="H251" s="1">
        <v>0</v>
      </c>
      <c r="I251" s="1">
        <v>0</v>
      </c>
      <c r="J251" s="1">
        <v>0.14</v>
      </c>
    </row>
    <row r="252" spans="5:10" ht="12.75">
      <c r="E252" t="s">
        <v>44</v>
      </c>
      <c r="F252">
        <v>14235</v>
      </c>
      <c r="G252">
        <v>0</v>
      </c>
      <c r="H252" s="1">
        <v>0</v>
      </c>
      <c r="I252" s="1">
        <v>0</v>
      </c>
      <c r="J252" s="1">
        <v>0.02</v>
      </c>
    </row>
    <row r="253" spans="5:10" ht="12.75">
      <c r="E253" t="s">
        <v>31</v>
      </c>
      <c r="F253">
        <v>3241</v>
      </c>
      <c r="G253">
        <v>0</v>
      </c>
      <c r="H253" s="1">
        <v>0</v>
      </c>
      <c r="I253" s="1">
        <v>0</v>
      </c>
      <c r="J253" s="1">
        <v>0.09</v>
      </c>
    </row>
    <row r="254" spans="5:10" ht="12.75">
      <c r="E254" t="s">
        <v>32</v>
      </c>
      <c r="F254">
        <v>13469</v>
      </c>
      <c r="G254">
        <v>3</v>
      </c>
      <c r="H254" s="1">
        <v>0.02</v>
      </c>
      <c r="I254" s="1">
        <v>0</v>
      </c>
      <c r="J254" s="1">
        <v>0.07</v>
      </c>
    </row>
    <row r="255" spans="5:10" ht="12.75">
      <c r="E255" t="s">
        <v>41</v>
      </c>
      <c r="F255">
        <v>33095</v>
      </c>
      <c r="G255">
        <v>3</v>
      </c>
      <c r="H255" s="1">
        <v>0.01</v>
      </c>
      <c r="I255" s="1">
        <v>0</v>
      </c>
      <c r="J255" s="1">
        <v>0.03</v>
      </c>
    </row>
    <row r="256" ht="9" customHeight="1"/>
    <row r="257" spans="3:10" ht="12.75">
      <c r="C257" t="s">
        <v>90</v>
      </c>
      <c r="D257" t="s">
        <v>88</v>
      </c>
      <c r="E257" t="s">
        <v>30</v>
      </c>
      <c r="F257">
        <v>2148</v>
      </c>
      <c r="G257">
        <v>1</v>
      </c>
      <c r="H257" s="1">
        <v>0.05</v>
      </c>
      <c r="I257" s="1">
        <v>0</v>
      </c>
      <c r="J257" s="1">
        <v>0.26</v>
      </c>
    </row>
    <row r="258" spans="5:10" ht="12.75">
      <c r="E258" t="s">
        <v>44</v>
      </c>
      <c r="F258">
        <v>14244</v>
      </c>
      <c r="G258">
        <v>1</v>
      </c>
      <c r="H258" s="1">
        <v>0.01</v>
      </c>
      <c r="I258" s="1">
        <v>0</v>
      </c>
      <c r="J258" s="1">
        <v>0.04</v>
      </c>
    </row>
    <row r="259" spans="5:10" ht="12.75">
      <c r="E259" t="s">
        <v>31</v>
      </c>
      <c r="F259">
        <v>3253</v>
      </c>
      <c r="G259">
        <v>0</v>
      </c>
      <c r="H259" s="1">
        <v>0</v>
      </c>
      <c r="I259" s="1">
        <v>0</v>
      </c>
      <c r="J259" s="1">
        <v>0.09</v>
      </c>
    </row>
    <row r="260" spans="5:10" ht="12.75">
      <c r="E260" t="s">
        <v>32</v>
      </c>
      <c r="F260">
        <v>13461</v>
      </c>
      <c r="G260">
        <v>1</v>
      </c>
      <c r="H260" s="1">
        <v>0.01</v>
      </c>
      <c r="I260" s="1">
        <v>0</v>
      </c>
      <c r="J260" s="1">
        <v>0.04</v>
      </c>
    </row>
    <row r="261" spans="5:10" ht="12.75">
      <c r="E261" t="s">
        <v>41</v>
      </c>
      <c r="F261">
        <v>33106</v>
      </c>
      <c r="G261">
        <v>3</v>
      </c>
      <c r="H261" s="1">
        <v>0.01</v>
      </c>
      <c r="I261" s="1">
        <v>0</v>
      </c>
      <c r="J261" s="1">
        <v>0.03</v>
      </c>
    </row>
    <row r="262" ht="4.5" customHeight="1"/>
    <row r="263" spans="2:10" ht="12.75">
      <c r="B263" s="7" t="s">
        <v>114</v>
      </c>
      <c r="H263" s="8">
        <f>100*(G255+G261)/(F255+F261)</f>
        <v>0.009063307200797571</v>
      </c>
      <c r="I263" s="8">
        <f>MIN(I261,I255)</f>
        <v>0</v>
      </c>
      <c r="J263" s="8">
        <f>MAX(J261,J255)</f>
        <v>0.03</v>
      </c>
    </row>
    <row r="264" spans="2:10" ht="12.75">
      <c r="B264" s="7"/>
      <c r="H264" s="8"/>
      <c r="I264" s="8"/>
      <c r="J264" s="8"/>
    </row>
    <row r="265" spans="2:10" ht="12.75">
      <c r="B265" s="6" t="s">
        <v>69</v>
      </c>
      <c r="H265" s="8"/>
      <c r="I265" s="8"/>
      <c r="J265" s="8"/>
    </row>
    <row r="266" spans="3:10" ht="12.75">
      <c r="C266" t="s">
        <v>92</v>
      </c>
      <c r="D266" t="s">
        <v>89</v>
      </c>
      <c r="E266" t="s">
        <v>30</v>
      </c>
      <c r="F266">
        <v>2127</v>
      </c>
      <c r="G266">
        <v>33</v>
      </c>
      <c r="H266" s="1">
        <v>1.55</v>
      </c>
      <c r="I266" s="1">
        <v>1.07</v>
      </c>
      <c r="J266" s="1">
        <v>2.17</v>
      </c>
    </row>
    <row r="267" spans="5:10" ht="12.75">
      <c r="E267" t="s">
        <v>44</v>
      </c>
      <c r="F267">
        <v>14338</v>
      </c>
      <c r="G267">
        <v>209</v>
      </c>
      <c r="H267" s="1">
        <v>1.46</v>
      </c>
      <c r="I267" s="1">
        <v>1.26</v>
      </c>
      <c r="J267" s="1">
        <v>1.65</v>
      </c>
    </row>
    <row r="268" spans="5:10" ht="12.75">
      <c r="E268" t="s">
        <v>31</v>
      </c>
      <c r="F268">
        <v>3160</v>
      </c>
      <c r="G268">
        <v>45</v>
      </c>
      <c r="H268" s="1">
        <v>1.42</v>
      </c>
      <c r="I268" s="1">
        <v>1.04</v>
      </c>
      <c r="J268" s="1">
        <v>1.9</v>
      </c>
    </row>
    <row r="269" spans="5:10" ht="12.75">
      <c r="E269" t="s">
        <v>32</v>
      </c>
      <c r="F269">
        <v>13300</v>
      </c>
      <c r="G269">
        <v>173</v>
      </c>
      <c r="H269" s="1">
        <v>1.3</v>
      </c>
      <c r="I269" s="1">
        <v>1.11</v>
      </c>
      <c r="J269" s="1">
        <v>1.49</v>
      </c>
    </row>
    <row r="270" spans="5:10" ht="12.75">
      <c r="E270" t="s">
        <v>41</v>
      </c>
      <c r="F270">
        <v>32925</v>
      </c>
      <c r="G270">
        <v>460</v>
      </c>
      <c r="H270" s="1">
        <v>1.4</v>
      </c>
      <c r="I270" s="1">
        <v>1.27</v>
      </c>
      <c r="J270" s="1">
        <v>1.52</v>
      </c>
    </row>
    <row r="271" ht="9" customHeight="1"/>
    <row r="272" spans="3:10" ht="12.75">
      <c r="C272" t="s">
        <v>93</v>
      </c>
      <c r="D272" t="s">
        <v>89</v>
      </c>
      <c r="E272" t="s">
        <v>30</v>
      </c>
      <c r="F272">
        <v>2127</v>
      </c>
      <c r="G272">
        <v>33</v>
      </c>
      <c r="H272" s="1">
        <v>1.55</v>
      </c>
      <c r="I272" s="1">
        <v>1.07</v>
      </c>
      <c r="J272" s="1">
        <v>2.17</v>
      </c>
    </row>
    <row r="273" spans="5:10" ht="12.75">
      <c r="E273" t="s">
        <v>44</v>
      </c>
      <c r="F273">
        <v>14337</v>
      </c>
      <c r="G273">
        <v>208</v>
      </c>
      <c r="H273" s="1">
        <v>1.45</v>
      </c>
      <c r="I273" s="1">
        <v>1.26</v>
      </c>
      <c r="J273" s="1">
        <v>1.65</v>
      </c>
    </row>
    <row r="274" spans="5:10" ht="12.75">
      <c r="E274" t="s">
        <v>31</v>
      </c>
      <c r="F274">
        <v>3162</v>
      </c>
      <c r="G274">
        <v>46</v>
      </c>
      <c r="H274" s="1">
        <v>1.45</v>
      </c>
      <c r="I274" s="1">
        <v>1.07</v>
      </c>
      <c r="J274" s="1">
        <v>1.94</v>
      </c>
    </row>
    <row r="275" spans="5:10" ht="12.75">
      <c r="E275" t="s">
        <v>32</v>
      </c>
      <c r="F275">
        <v>13303</v>
      </c>
      <c r="G275">
        <v>173</v>
      </c>
      <c r="H275" s="1">
        <v>1.3</v>
      </c>
      <c r="I275" s="1">
        <v>1.11</v>
      </c>
      <c r="J275" s="1">
        <v>1.49</v>
      </c>
    </row>
    <row r="276" spans="5:10" ht="12.75">
      <c r="E276" t="s">
        <v>41</v>
      </c>
      <c r="F276">
        <v>32929</v>
      </c>
      <c r="G276">
        <v>460</v>
      </c>
      <c r="H276" s="1">
        <v>1.4</v>
      </c>
      <c r="I276" s="1">
        <v>1.27</v>
      </c>
      <c r="J276" s="1">
        <v>1.52</v>
      </c>
    </row>
    <row r="277" ht="9" customHeight="1"/>
    <row r="278" spans="3:10" ht="12.75">
      <c r="C278" t="s">
        <v>90</v>
      </c>
      <c r="D278" t="s">
        <v>89</v>
      </c>
      <c r="E278" t="s">
        <v>30</v>
      </c>
      <c r="F278">
        <v>2128</v>
      </c>
      <c r="G278">
        <v>34</v>
      </c>
      <c r="H278" s="1">
        <v>1.6</v>
      </c>
      <c r="I278" s="1">
        <v>1.11</v>
      </c>
      <c r="J278" s="1">
        <v>2.23</v>
      </c>
    </row>
    <row r="279" spans="5:10" ht="12.75">
      <c r="E279" t="s">
        <v>44</v>
      </c>
      <c r="F279">
        <v>14336</v>
      </c>
      <c r="G279">
        <v>207</v>
      </c>
      <c r="H279" s="1">
        <v>1.44</v>
      </c>
      <c r="I279" s="1">
        <v>1.25</v>
      </c>
      <c r="J279" s="1">
        <v>1.64</v>
      </c>
    </row>
    <row r="280" spans="5:10" ht="12.75">
      <c r="E280" t="s">
        <v>31</v>
      </c>
      <c r="F280">
        <v>3175</v>
      </c>
      <c r="G280">
        <v>50</v>
      </c>
      <c r="H280" s="1">
        <v>1.57</v>
      </c>
      <c r="I280" s="1">
        <v>1.17</v>
      </c>
      <c r="J280" s="1">
        <v>2.07</v>
      </c>
    </row>
    <row r="281" spans="5:10" ht="12.75">
      <c r="E281" t="s">
        <v>32</v>
      </c>
      <c r="F281">
        <v>13296</v>
      </c>
      <c r="G281">
        <v>172</v>
      </c>
      <c r="H281" s="1">
        <v>1.29</v>
      </c>
      <c r="I281" s="1">
        <v>1.1</v>
      </c>
      <c r="J281" s="1">
        <v>1.49</v>
      </c>
    </row>
    <row r="282" spans="5:10" ht="12.75">
      <c r="E282" t="s">
        <v>41</v>
      </c>
      <c r="F282">
        <v>32935</v>
      </c>
      <c r="G282">
        <v>463</v>
      </c>
      <c r="H282" s="1">
        <v>1.41</v>
      </c>
      <c r="I282" s="1">
        <v>1.28</v>
      </c>
      <c r="J282" s="1">
        <v>1.53</v>
      </c>
    </row>
    <row r="283" ht="9" customHeight="1"/>
    <row r="284" spans="3:10" ht="12.75">
      <c r="C284" t="s">
        <v>88</v>
      </c>
      <c r="D284" t="s">
        <v>89</v>
      </c>
      <c r="E284" t="s">
        <v>30</v>
      </c>
      <c r="F284">
        <v>2128</v>
      </c>
      <c r="G284">
        <v>33</v>
      </c>
      <c r="H284" s="1">
        <v>1.55</v>
      </c>
      <c r="I284" s="1">
        <v>1.07</v>
      </c>
      <c r="J284" s="1">
        <v>2.17</v>
      </c>
    </row>
    <row r="285" spans="5:10" ht="12.75">
      <c r="E285" t="s">
        <v>44</v>
      </c>
      <c r="F285">
        <v>14337</v>
      </c>
      <c r="G285">
        <v>208</v>
      </c>
      <c r="H285" s="1">
        <v>1.45</v>
      </c>
      <c r="I285" s="1">
        <v>1.26</v>
      </c>
      <c r="J285" s="1">
        <v>1.65</v>
      </c>
    </row>
    <row r="286" spans="5:10" ht="12.75">
      <c r="E286" t="s">
        <v>31</v>
      </c>
      <c r="F286">
        <v>3174</v>
      </c>
      <c r="G286">
        <v>49</v>
      </c>
      <c r="H286" s="1">
        <v>1.54</v>
      </c>
      <c r="I286" s="1">
        <v>1.14</v>
      </c>
      <c r="J286" s="1">
        <v>2.04</v>
      </c>
    </row>
    <row r="287" spans="5:10" ht="12.75">
      <c r="E287" t="s">
        <v>32</v>
      </c>
      <c r="F287">
        <v>13296</v>
      </c>
      <c r="G287">
        <v>171</v>
      </c>
      <c r="H287" s="1">
        <v>1.29</v>
      </c>
      <c r="I287" s="1">
        <v>1.09</v>
      </c>
      <c r="J287" s="1">
        <v>1.48</v>
      </c>
    </row>
    <row r="288" spans="5:10" ht="12.75">
      <c r="E288" t="s">
        <v>41</v>
      </c>
      <c r="F288">
        <v>32935</v>
      </c>
      <c r="G288">
        <v>461</v>
      </c>
      <c r="H288" s="1">
        <v>1.4</v>
      </c>
      <c r="I288" s="1">
        <v>1.27</v>
      </c>
      <c r="J288" s="1">
        <v>1.53</v>
      </c>
    </row>
    <row r="289" ht="4.5" customHeight="1"/>
    <row r="290" spans="2:10" ht="12.75">
      <c r="B290" s="7" t="s">
        <v>114</v>
      </c>
      <c r="H290" s="1">
        <f>100*(G288+G282+G276+G270)/(F288+F282+F276+F270)</f>
        <v>1.3998967538185905</v>
      </c>
      <c r="I290" s="1">
        <f>MIN(I288,I282,I276,I270)</f>
        <v>1.27</v>
      </c>
      <c r="J290" s="1">
        <f>MAX(J288,J282,J276,J270)</f>
        <v>1.53</v>
      </c>
    </row>
    <row r="291" ht="15.75">
      <c r="A291" s="3" t="s">
        <v>46</v>
      </c>
    </row>
    <row r="292" spans="2:12" ht="13.5">
      <c r="B292" s="14" t="s">
        <v>20</v>
      </c>
      <c r="H292"/>
      <c r="I292"/>
      <c r="J292"/>
      <c r="K292" s="4"/>
      <c r="L292" s="4"/>
    </row>
    <row r="293" spans="2:12" ht="12.75">
      <c r="B293" s="11"/>
      <c r="C293" s="13"/>
      <c r="D293" s="13"/>
      <c r="E293" s="13"/>
      <c r="F293" s="13"/>
      <c r="G293" s="13"/>
      <c r="H293" s="13"/>
      <c r="I293" s="13"/>
      <c r="J293" s="13"/>
      <c r="K293" s="13"/>
      <c r="L293" s="13"/>
    </row>
    <row r="294" spans="3:10" ht="12.75">
      <c r="C294" t="s">
        <v>35</v>
      </c>
      <c r="D294" t="s">
        <v>36</v>
      </c>
      <c r="E294" t="s">
        <v>30</v>
      </c>
      <c r="F294">
        <v>4695</v>
      </c>
      <c r="G294">
        <v>101</v>
      </c>
      <c r="H294" s="1">
        <v>2.15</v>
      </c>
      <c r="I294" s="1">
        <v>1.74</v>
      </c>
      <c r="J294" s="1">
        <v>2.57</v>
      </c>
    </row>
    <row r="295" spans="3:10" ht="12.75">
      <c r="C295" t="s">
        <v>35</v>
      </c>
      <c r="D295" t="s">
        <v>36</v>
      </c>
      <c r="E295" t="s">
        <v>44</v>
      </c>
      <c r="F295">
        <v>10519</v>
      </c>
      <c r="G295">
        <v>195</v>
      </c>
      <c r="H295" s="1">
        <v>1.85</v>
      </c>
      <c r="I295" s="1">
        <v>1.6</v>
      </c>
      <c r="J295" s="1">
        <v>2.11</v>
      </c>
    </row>
    <row r="296" spans="3:10" ht="12.75">
      <c r="C296" t="s">
        <v>35</v>
      </c>
      <c r="D296" t="s">
        <v>36</v>
      </c>
      <c r="E296" t="s">
        <v>31</v>
      </c>
      <c r="F296">
        <v>11527</v>
      </c>
      <c r="G296">
        <v>275</v>
      </c>
      <c r="H296" s="1">
        <v>2.39</v>
      </c>
      <c r="I296" s="1">
        <v>2.11</v>
      </c>
      <c r="J296" s="1">
        <v>2.66</v>
      </c>
    </row>
    <row r="297" spans="3:10" ht="12.75">
      <c r="C297" t="s">
        <v>35</v>
      </c>
      <c r="D297" t="s">
        <v>36</v>
      </c>
      <c r="E297" t="s">
        <v>32</v>
      </c>
      <c r="F297">
        <v>19218</v>
      </c>
      <c r="G297">
        <v>350</v>
      </c>
      <c r="H297" s="1">
        <v>1.82</v>
      </c>
      <c r="I297" s="1">
        <v>1.63</v>
      </c>
      <c r="J297" s="1">
        <v>2.01</v>
      </c>
    </row>
    <row r="298" spans="3:10" ht="12.75">
      <c r="C298" t="s">
        <v>35</v>
      </c>
      <c r="D298" t="s">
        <v>36</v>
      </c>
      <c r="E298" t="s">
        <v>41</v>
      </c>
      <c r="F298">
        <v>45959</v>
      </c>
      <c r="G298">
        <v>921</v>
      </c>
      <c r="H298" s="1">
        <v>2</v>
      </c>
      <c r="I298" s="1">
        <v>1.88</v>
      </c>
      <c r="J298" s="1">
        <v>2.13</v>
      </c>
    </row>
    <row r="299" ht="4.5" customHeight="1"/>
    <row r="300" spans="2:10" ht="12.75">
      <c r="B300" s="7" t="s">
        <v>114</v>
      </c>
      <c r="H300" s="8">
        <f>H298</f>
        <v>2</v>
      </c>
      <c r="I300" s="8">
        <f>I298</f>
        <v>1.88</v>
      </c>
      <c r="J300" s="8">
        <f>J298</f>
        <v>2.13</v>
      </c>
    </row>
    <row r="301" ht="15.75">
      <c r="A301" s="3" t="s">
        <v>78</v>
      </c>
    </row>
    <row r="302" spans="2:11" ht="13.5">
      <c r="B302" s="14" t="s">
        <v>21</v>
      </c>
      <c r="C302" s="4"/>
      <c r="D302" s="4"/>
      <c r="E302" s="4"/>
      <c r="F302" s="4"/>
      <c r="G302" s="4"/>
      <c r="H302" s="4"/>
      <c r="I302" s="4"/>
      <c r="J302" s="4"/>
      <c r="K302" s="4"/>
    </row>
    <row r="303" spans="2:11" ht="12.75">
      <c r="B303" s="51" t="s">
        <v>8</v>
      </c>
      <c r="C303" s="4"/>
      <c r="D303" s="4"/>
      <c r="E303" s="4"/>
      <c r="F303" s="4"/>
      <c r="G303" s="4"/>
      <c r="H303" s="4"/>
      <c r="I303" s="4"/>
      <c r="J303" s="4"/>
      <c r="K303" s="4"/>
    </row>
    <row r="304" spans="2:11" ht="12.75">
      <c r="B304" s="11"/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3:10" ht="12.75">
      <c r="C305" t="s">
        <v>74</v>
      </c>
      <c r="D305" t="s">
        <v>75</v>
      </c>
      <c r="E305" t="s">
        <v>30</v>
      </c>
      <c r="F305">
        <v>5874</v>
      </c>
      <c r="G305">
        <v>0</v>
      </c>
      <c r="H305" s="1">
        <v>0</v>
      </c>
      <c r="I305" s="1">
        <v>0</v>
      </c>
      <c r="J305" s="1">
        <v>0.05099</v>
      </c>
    </row>
    <row r="306" spans="5:10" ht="12.75">
      <c r="E306" t="s">
        <v>44</v>
      </c>
      <c r="F306">
        <v>11923</v>
      </c>
      <c r="G306">
        <v>2</v>
      </c>
      <c r="H306" s="1">
        <v>0.01677</v>
      </c>
      <c r="I306" s="1">
        <v>0.00203</v>
      </c>
      <c r="J306" s="1">
        <v>0.06058</v>
      </c>
    </row>
    <row r="307" spans="5:10" ht="12.75">
      <c r="E307" t="s">
        <v>31</v>
      </c>
      <c r="F307">
        <v>17715</v>
      </c>
      <c r="G307">
        <v>5</v>
      </c>
      <c r="H307" s="1">
        <v>0.02822</v>
      </c>
      <c r="I307" s="1">
        <v>0.00917</v>
      </c>
      <c r="J307" s="1">
        <v>0.06585</v>
      </c>
    </row>
    <row r="308" spans="5:10" ht="12.75">
      <c r="E308" t="s">
        <v>32</v>
      </c>
      <c r="F308">
        <v>21522</v>
      </c>
      <c r="G308">
        <v>1</v>
      </c>
      <c r="H308" s="1">
        <v>0.00465</v>
      </c>
      <c r="I308" s="1">
        <v>0.00012</v>
      </c>
      <c r="J308" s="1">
        <v>0.02589</v>
      </c>
    </row>
    <row r="309" spans="5:10" ht="12.75">
      <c r="E309" t="s">
        <v>41</v>
      </c>
      <c r="F309">
        <v>57034</v>
      </c>
      <c r="G309">
        <v>8</v>
      </c>
      <c r="H309" s="1">
        <v>0.01403</v>
      </c>
      <c r="I309" s="1">
        <v>0.00606</v>
      </c>
      <c r="J309" s="1">
        <v>0.02764</v>
      </c>
    </row>
    <row r="310" spans="2:11" ht="9" customHeight="1">
      <c r="B310" s="11"/>
      <c r="C310" s="13"/>
      <c r="D310" s="13"/>
      <c r="E310" s="13"/>
      <c r="F310" s="13"/>
      <c r="G310" s="13"/>
      <c r="H310" s="13"/>
      <c r="I310" s="28"/>
      <c r="J310" s="28"/>
      <c r="K310" s="13"/>
    </row>
    <row r="311" spans="3:10" ht="12.75">
      <c r="C311" t="s">
        <v>76</v>
      </c>
      <c r="D311" t="s">
        <v>77</v>
      </c>
      <c r="E311" t="s">
        <v>30</v>
      </c>
      <c r="F311">
        <v>5250</v>
      </c>
      <c r="G311">
        <v>0</v>
      </c>
      <c r="H311" s="1">
        <v>0</v>
      </c>
      <c r="I311" s="1">
        <v>0</v>
      </c>
      <c r="J311" s="1">
        <v>0.05705</v>
      </c>
    </row>
    <row r="312" spans="5:10" ht="12.75">
      <c r="E312" t="s">
        <v>44</v>
      </c>
      <c r="F312">
        <v>8711</v>
      </c>
      <c r="G312">
        <v>0</v>
      </c>
      <c r="H312" s="1">
        <v>0</v>
      </c>
      <c r="I312" s="1">
        <v>0</v>
      </c>
      <c r="J312" s="1">
        <v>0.03438</v>
      </c>
    </row>
    <row r="313" spans="5:10" ht="12.75">
      <c r="E313" t="s">
        <v>31</v>
      </c>
      <c r="F313">
        <v>17137</v>
      </c>
      <c r="G313" s="25">
        <v>5</v>
      </c>
      <c r="H313" s="26">
        <v>0.03</v>
      </c>
      <c r="I313" s="26">
        <v>0.00947</v>
      </c>
      <c r="J313" s="26">
        <v>0.06808</v>
      </c>
    </row>
    <row r="314" spans="5:10" ht="12.75">
      <c r="E314" t="s">
        <v>32</v>
      </c>
      <c r="F314">
        <v>21032</v>
      </c>
      <c r="G314" s="25">
        <v>4</v>
      </c>
      <c r="H314" s="26">
        <v>0.01902</v>
      </c>
      <c r="I314" s="26">
        <v>0.00518</v>
      </c>
      <c r="J314" s="26">
        <v>0.04869</v>
      </c>
    </row>
    <row r="315" spans="5:10" ht="12.75">
      <c r="E315" t="s">
        <v>41</v>
      </c>
      <c r="F315">
        <v>52130</v>
      </c>
      <c r="G315" s="25">
        <v>9</v>
      </c>
      <c r="H315" s="26">
        <v>0.01726</v>
      </c>
      <c r="I315" s="26">
        <v>0.00789</v>
      </c>
      <c r="J315" s="26">
        <v>0.03277</v>
      </c>
    </row>
    <row r="316" spans="7:10" ht="4.5" customHeight="1">
      <c r="G316" s="25"/>
      <c r="H316" s="26"/>
      <c r="I316" s="26"/>
      <c r="J316" s="26"/>
    </row>
    <row r="317" spans="2:10" ht="12.75">
      <c r="B317" s="7" t="s">
        <v>114</v>
      </c>
      <c r="G317" s="25"/>
      <c r="H317" s="9">
        <f>H315</f>
        <v>0.01726</v>
      </c>
      <c r="I317" s="9">
        <f>I315</f>
        <v>0.00789</v>
      </c>
      <c r="J317" s="9">
        <f>J315</f>
        <v>0.03277</v>
      </c>
    </row>
    <row r="318" spans="2:10" ht="6.75" customHeight="1">
      <c r="B318" s="7"/>
      <c r="G318" s="25"/>
      <c r="H318" s="9"/>
      <c r="I318" s="9"/>
      <c r="J318" s="9"/>
    </row>
    <row r="319" spans="3:10" ht="12.75">
      <c r="C319" t="s">
        <v>74</v>
      </c>
      <c r="D319" t="s">
        <v>76</v>
      </c>
      <c r="E319" t="s">
        <v>30</v>
      </c>
      <c r="F319">
        <v>5250</v>
      </c>
      <c r="G319">
        <v>74</v>
      </c>
      <c r="H319" s="1">
        <v>1.40952</v>
      </c>
      <c r="I319" s="1">
        <v>1.10836</v>
      </c>
      <c r="J319" s="1">
        <v>1.76634</v>
      </c>
    </row>
    <row r="320" spans="5:10" ht="12.75">
      <c r="E320" t="s">
        <v>44</v>
      </c>
      <c r="F320">
        <v>8447</v>
      </c>
      <c r="G320">
        <v>113</v>
      </c>
      <c r="H320" s="1">
        <v>1.33775</v>
      </c>
      <c r="I320" s="1">
        <v>1.10373</v>
      </c>
      <c r="J320" s="1">
        <v>1.60617</v>
      </c>
    </row>
    <row r="321" spans="5:10" ht="12.75">
      <c r="E321" t="s">
        <v>31</v>
      </c>
      <c r="F321">
        <v>16906</v>
      </c>
      <c r="G321">
        <v>252</v>
      </c>
      <c r="H321" s="1">
        <v>1.4906</v>
      </c>
      <c r="I321" s="1">
        <v>1.31336</v>
      </c>
      <c r="J321" s="1">
        <v>1.68479</v>
      </c>
    </row>
    <row r="322" spans="5:10" ht="12.75">
      <c r="E322" t="s">
        <v>32</v>
      </c>
      <c r="F322">
        <v>21187</v>
      </c>
      <c r="G322">
        <v>268</v>
      </c>
      <c r="H322" s="1">
        <v>1.26493</v>
      </c>
      <c r="I322" s="1">
        <v>1.1188</v>
      </c>
      <c r="J322" s="1">
        <v>1.42464</v>
      </c>
    </row>
    <row r="323" spans="5:10" ht="12.75">
      <c r="E323" t="s">
        <v>41</v>
      </c>
      <c r="F323">
        <v>51790</v>
      </c>
      <c r="G323">
        <v>707</v>
      </c>
      <c r="H323" s="1">
        <v>1.36513</v>
      </c>
      <c r="I323" s="1">
        <v>1.26696</v>
      </c>
      <c r="J323" s="1">
        <v>1.4688</v>
      </c>
    </row>
    <row r="324" ht="9" customHeight="1"/>
    <row r="325" spans="3:10" ht="12.75">
      <c r="C325" t="s">
        <v>74</v>
      </c>
      <c r="D325" t="s">
        <v>77</v>
      </c>
      <c r="E325" t="s">
        <v>30</v>
      </c>
      <c r="F325">
        <v>5250</v>
      </c>
      <c r="G325">
        <v>74</v>
      </c>
      <c r="H325" s="1">
        <v>1.40952</v>
      </c>
      <c r="I325" s="1">
        <v>1.10836</v>
      </c>
      <c r="J325" s="1">
        <v>1.76634</v>
      </c>
    </row>
    <row r="326" spans="5:10" ht="12.75">
      <c r="E326" t="s">
        <v>44</v>
      </c>
      <c r="F326">
        <v>8447</v>
      </c>
      <c r="G326">
        <v>113</v>
      </c>
      <c r="H326" s="1">
        <v>1.33775</v>
      </c>
      <c r="I326" s="1">
        <v>1.10373</v>
      </c>
      <c r="J326" s="1">
        <v>1.60617</v>
      </c>
    </row>
    <row r="327" spans="5:10" ht="12.75">
      <c r="E327" t="s">
        <v>31</v>
      </c>
      <c r="F327">
        <v>16905</v>
      </c>
      <c r="G327">
        <v>247</v>
      </c>
      <c r="H327" s="1">
        <v>1.46111</v>
      </c>
      <c r="I327" s="1">
        <v>1.28566</v>
      </c>
      <c r="J327" s="1">
        <v>1.65353</v>
      </c>
    </row>
    <row r="328" spans="5:10" ht="12.75">
      <c r="E328" t="s">
        <v>32</v>
      </c>
      <c r="F328">
        <v>21187</v>
      </c>
      <c r="G328">
        <v>266</v>
      </c>
      <c r="H328" s="1">
        <v>1.25549</v>
      </c>
      <c r="I328" s="1">
        <v>1.10992</v>
      </c>
      <c r="J328" s="1">
        <v>1.41465</v>
      </c>
    </row>
    <row r="329" spans="5:10" ht="12.75">
      <c r="E329" t="s">
        <v>41</v>
      </c>
      <c r="F329">
        <v>51789</v>
      </c>
      <c r="G329">
        <v>700</v>
      </c>
      <c r="H329" s="1">
        <v>1.35164</v>
      </c>
      <c r="I329" s="1">
        <v>1.25396</v>
      </c>
      <c r="J329" s="1">
        <v>1.45483</v>
      </c>
    </row>
    <row r="330" ht="9" customHeight="1"/>
    <row r="331" spans="3:10" ht="12.75">
      <c r="C331" t="s">
        <v>75</v>
      </c>
      <c r="D331" t="s">
        <v>76</v>
      </c>
      <c r="E331" t="s">
        <v>30</v>
      </c>
      <c r="F331">
        <v>5260</v>
      </c>
      <c r="G331">
        <v>74</v>
      </c>
      <c r="H331" s="1">
        <v>1.40684</v>
      </c>
      <c r="I331" s="1">
        <v>1.10625</v>
      </c>
      <c r="J331" s="1">
        <v>1.76298</v>
      </c>
    </row>
    <row r="332" spans="5:10" ht="12.75">
      <c r="E332" t="s">
        <v>44</v>
      </c>
      <c r="F332">
        <v>8447</v>
      </c>
      <c r="G332">
        <v>111</v>
      </c>
      <c r="H332" s="1">
        <v>1.31408</v>
      </c>
      <c r="I332" s="1">
        <v>1.08222</v>
      </c>
      <c r="J332" s="1">
        <v>1.58036</v>
      </c>
    </row>
    <row r="333" spans="5:10" ht="12.75">
      <c r="E333" t="s">
        <v>31</v>
      </c>
      <c r="F333">
        <v>16901</v>
      </c>
      <c r="G333">
        <v>254</v>
      </c>
      <c r="H333" s="1">
        <v>1.50287</v>
      </c>
      <c r="I333" s="1">
        <v>1.32487</v>
      </c>
      <c r="J333" s="1">
        <v>1.69783</v>
      </c>
    </row>
    <row r="334" spans="5:10" ht="12.75">
      <c r="E334" t="s">
        <v>32</v>
      </c>
      <c r="F334">
        <v>21189</v>
      </c>
      <c r="G334">
        <v>269</v>
      </c>
      <c r="H334" s="1">
        <v>1.26953</v>
      </c>
      <c r="I334" s="1">
        <v>1.12314</v>
      </c>
      <c r="J334" s="1">
        <v>1.4295</v>
      </c>
    </row>
    <row r="335" spans="5:10" ht="12.75">
      <c r="E335" t="s">
        <v>41</v>
      </c>
      <c r="F335">
        <v>51797</v>
      </c>
      <c r="G335">
        <v>708</v>
      </c>
      <c r="H335" s="1">
        <v>1.36687</v>
      </c>
      <c r="I335" s="1">
        <v>1.26865</v>
      </c>
      <c r="J335" s="1">
        <v>1.4706</v>
      </c>
    </row>
    <row r="336" ht="9" customHeight="1"/>
    <row r="337" spans="3:10" ht="12.75">
      <c r="C337" t="s">
        <v>75</v>
      </c>
      <c r="D337" t="s">
        <v>77</v>
      </c>
      <c r="E337" t="s">
        <v>30</v>
      </c>
      <c r="F337">
        <v>5260</v>
      </c>
      <c r="G337">
        <v>74</v>
      </c>
      <c r="H337" s="1">
        <v>1.40684</v>
      </c>
      <c r="I337" s="1">
        <v>1.10625</v>
      </c>
      <c r="J337" s="1">
        <v>1.76298</v>
      </c>
    </row>
    <row r="338" spans="5:10" ht="12.75">
      <c r="E338" t="s">
        <v>44</v>
      </c>
      <c r="F338">
        <v>8447</v>
      </c>
      <c r="G338">
        <v>111</v>
      </c>
      <c r="H338" s="1">
        <v>1.31408</v>
      </c>
      <c r="I338" s="1">
        <v>1.08222</v>
      </c>
      <c r="J338" s="1">
        <v>1.58036</v>
      </c>
    </row>
    <row r="339" spans="5:10" ht="12.75">
      <c r="E339" t="s">
        <v>31</v>
      </c>
      <c r="F339">
        <v>16900</v>
      </c>
      <c r="G339">
        <v>249</v>
      </c>
      <c r="H339" s="1">
        <v>1.47337</v>
      </c>
      <c r="I339" s="1">
        <v>1.29715</v>
      </c>
      <c r="J339" s="1">
        <v>1.66657</v>
      </c>
    </row>
    <row r="340" spans="5:10" ht="12.75">
      <c r="E340" t="s">
        <v>32</v>
      </c>
      <c r="F340">
        <v>21189</v>
      </c>
      <c r="G340">
        <v>267</v>
      </c>
      <c r="H340" s="1">
        <v>1.26009</v>
      </c>
      <c r="I340" s="1">
        <v>1.11425</v>
      </c>
      <c r="J340" s="1">
        <v>1.41951</v>
      </c>
    </row>
    <row r="341" spans="5:10" ht="12.75">
      <c r="E341" t="s">
        <v>41</v>
      </c>
      <c r="F341">
        <v>51796</v>
      </c>
      <c r="G341">
        <v>701</v>
      </c>
      <c r="H341" s="1">
        <v>1.35339</v>
      </c>
      <c r="I341" s="1">
        <v>1.25565</v>
      </c>
      <c r="J341" s="1">
        <v>1.45663</v>
      </c>
    </row>
    <row r="342" ht="15.75">
      <c r="A342" s="3" t="s">
        <v>78</v>
      </c>
    </row>
    <row r="343" spans="2:12" ht="13.5">
      <c r="B343" s="14" t="s">
        <v>22</v>
      </c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 spans="2:12" ht="12.75">
      <c r="B344" s="51" t="s">
        <v>9</v>
      </c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 spans="2:12" ht="12.75">
      <c r="B345" s="11"/>
      <c r="C345" s="13"/>
      <c r="D345" s="13"/>
      <c r="E345" s="13"/>
      <c r="F345" s="13"/>
      <c r="G345" s="13"/>
      <c r="H345" s="13"/>
      <c r="I345" s="13"/>
      <c r="J345" s="13"/>
      <c r="K345" s="13"/>
      <c r="L345" s="13"/>
    </row>
    <row r="346" ht="9" customHeight="1"/>
    <row r="347" ht="12.75">
      <c r="B347" s="7" t="s">
        <v>6</v>
      </c>
    </row>
    <row r="348" spans="3:10" ht="12.75">
      <c r="C348" t="s">
        <v>74</v>
      </c>
      <c r="D348" t="s">
        <v>75</v>
      </c>
      <c r="E348" t="s">
        <v>30</v>
      </c>
      <c r="F348">
        <v>6755</v>
      </c>
      <c r="G348">
        <v>0</v>
      </c>
      <c r="H348" s="1">
        <v>0</v>
      </c>
      <c r="I348" s="1">
        <v>0</v>
      </c>
      <c r="J348" s="1">
        <v>0.04</v>
      </c>
    </row>
    <row r="349" spans="5:10" ht="12.75">
      <c r="E349" t="s">
        <v>44</v>
      </c>
      <c r="F349">
        <v>11923</v>
      </c>
      <c r="G349">
        <v>2</v>
      </c>
      <c r="H349" s="1">
        <v>0.02</v>
      </c>
      <c r="I349" s="1">
        <v>0</v>
      </c>
      <c r="J349" s="1">
        <v>0.06</v>
      </c>
    </row>
    <row r="350" spans="5:10" ht="12.75">
      <c r="E350" t="s">
        <v>31</v>
      </c>
      <c r="F350">
        <v>26581</v>
      </c>
      <c r="G350">
        <v>6</v>
      </c>
      <c r="H350" s="1">
        <v>0.02</v>
      </c>
      <c r="I350" s="1">
        <v>0.01</v>
      </c>
      <c r="J350" s="1">
        <v>0.05</v>
      </c>
    </row>
    <row r="351" spans="5:10" ht="12.75">
      <c r="E351" t="s">
        <v>32</v>
      </c>
      <c r="F351">
        <v>26242</v>
      </c>
      <c r="G351">
        <v>1</v>
      </c>
      <c r="H351" s="1">
        <v>0</v>
      </c>
      <c r="I351" s="1">
        <v>0</v>
      </c>
      <c r="J351" s="1">
        <v>0.02</v>
      </c>
    </row>
    <row r="352" spans="5:10" ht="12.75">
      <c r="E352" t="s">
        <v>41</v>
      </c>
      <c r="F352">
        <v>71501</v>
      </c>
      <c r="G352">
        <v>9</v>
      </c>
      <c r="H352" s="1">
        <v>0.01</v>
      </c>
      <c r="I352" s="1">
        <v>0.01</v>
      </c>
      <c r="J352" s="1">
        <v>0.02</v>
      </c>
    </row>
    <row r="353" ht="4.5" customHeight="1"/>
    <row r="354" spans="2:10" ht="12.75">
      <c r="B354" s="7" t="s">
        <v>114</v>
      </c>
      <c r="H354" s="8">
        <f>H352</f>
        <v>0.01</v>
      </c>
      <c r="I354" s="8">
        <f>I352</f>
        <v>0.01</v>
      </c>
      <c r="J354" s="8">
        <f>J352</f>
        <v>0.02</v>
      </c>
    </row>
    <row r="355" ht="9" customHeight="1"/>
    <row r="356" ht="12.75" customHeight="1">
      <c r="B356" s="7" t="s">
        <v>7</v>
      </c>
    </row>
    <row r="357" spans="3:10" ht="12.75">
      <c r="C357" t="s">
        <v>74</v>
      </c>
      <c r="D357" t="s">
        <v>77</v>
      </c>
      <c r="E357" t="s">
        <v>30</v>
      </c>
      <c r="F357">
        <v>6129</v>
      </c>
      <c r="G357">
        <v>84</v>
      </c>
      <c r="H357" s="1">
        <v>1.37</v>
      </c>
      <c r="I357" s="1">
        <v>1.08</v>
      </c>
      <c r="J357" s="1">
        <v>1.66</v>
      </c>
    </row>
    <row r="358" spans="5:10" ht="12.75">
      <c r="E358" t="s">
        <v>44</v>
      </c>
      <c r="F358">
        <v>8393</v>
      </c>
      <c r="G358">
        <v>113</v>
      </c>
      <c r="H358" s="1">
        <v>1.35</v>
      </c>
      <c r="I358" s="1">
        <v>1.1</v>
      </c>
      <c r="J358" s="1">
        <v>1.59</v>
      </c>
    </row>
    <row r="359" spans="5:10" ht="12.75">
      <c r="E359" t="s">
        <v>31</v>
      </c>
      <c r="F359">
        <v>25492</v>
      </c>
      <c r="G359">
        <v>369</v>
      </c>
      <c r="H359" s="1">
        <v>1.45</v>
      </c>
      <c r="I359" s="1">
        <v>1.3</v>
      </c>
      <c r="J359" s="1">
        <v>1.59</v>
      </c>
    </row>
    <row r="360" spans="5:10" ht="12.75">
      <c r="E360" t="s">
        <v>32</v>
      </c>
      <c r="F360">
        <v>26161</v>
      </c>
      <c r="G360">
        <v>350</v>
      </c>
      <c r="H360" s="1">
        <f>100*G360/F360</f>
        <v>1.3378693475020067</v>
      </c>
      <c r="I360" s="1">
        <v>1.2</v>
      </c>
      <c r="J360" s="1">
        <v>1.48</v>
      </c>
    </row>
    <row r="361" spans="5:10" ht="12.75">
      <c r="E361" t="s">
        <v>41</v>
      </c>
      <c r="F361">
        <v>66175</v>
      </c>
      <c r="G361">
        <v>916</v>
      </c>
      <c r="H361" s="1">
        <f>100*G361/F361</f>
        <v>1.3842085379675104</v>
      </c>
      <c r="I361" s="1">
        <v>1.3</v>
      </c>
      <c r="J361" s="1">
        <v>1.47612</v>
      </c>
    </row>
    <row r="362" ht="9" customHeight="1"/>
    <row r="363" spans="3:10" ht="12.75">
      <c r="C363" t="s">
        <v>75</v>
      </c>
      <c r="D363" t="s">
        <v>77</v>
      </c>
      <c r="E363" t="s">
        <v>30</v>
      </c>
      <c r="F363">
        <v>6139</v>
      </c>
      <c r="G363">
        <v>84</v>
      </c>
      <c r="H363" s="1">
        <v>1.37</v>
      </c>
      <c r="I363" s="1">
        <v>1.08</v>
      </c>
      <c r="J363" s="1">
        <v>1.66</v>
      </c>
    </row>
    <row r="364" spans="5:10" ht="12.75">
      <c r="E364" t="s">
        <v>44</v>
      </c>
      <c r="F364">
        <v>8393</v>
      </c>
      <c r="G364">
        <v>111</v>
      </c>
      <c r="H364" s="1">
        <v>1.32</v>
      </c>
      <c r="I364" s="1">
        <v>1.08</v>
      </c>
      <c r="J364" s="1">
        <v>1.57</v>
      </c>
    </row>
    <row r="365" spans="5:10" ht="12.75">
      <c r="E365" t="s">
        <v>31</v>
      </c>
      <c r="F365">
        <v>25487</v>
      </c>
      <c r="G365">
        <v>370</v>
      </c>
      <c r="H365" s="1">
        <v>1.45</v>
      </c>
      <c r="I365" s="1">
        <v>1.3</v>
      </c>
      <c r="J365" s="1">
        <v>1.6</v>
      </c>
    </row>
    <row r="366" spans="5:10" ht="12.75">
      <c r="E366" t="s">
        <v>32</v>
      </c>
      <c r="F366">
        <v>26163</v>
      </c>
      <c r="G366">
        <v>351</v>
      </c>
      <c r="H366" s="1">
        <f>100*G366/F366</f>
        <v>1.3415892672858618</v>
      </c>
      <c r="I366" s="1">
        <v>1.21</v>
      </c>
      <c r="J366" s="1">
        <v>1.48844</v>
      </c>
    </row>
    <row r="367" spans="5:10" ht="12.75">
      <c r="E367" t="s">
        <v>41</v>
      </c>
      <c r="F367">
        <v>66182</v>
      </c>
      <c r="G367">
        <v>916</v>
      </c>
      <c r="H367" s="1">
        <f>100*G367/F367</f>
        <v>1.3840621316974404</v>
      </c>
      <c r="I367" s="1">
        <v>1.3</v>
      </c>
      <c r="J367" s="1">
        <v>1.47597</v>
      </c>
    </row>
    <row r="368" ht="4.5" customHeight="1"/>
    <row r="369" spans="2:10" ht="12.75">
      <c r="B369" s="7" t="s">
        <v>114</v>
      </c>
      <c r="H369" s="8">
        <f>100*(+G367+G361)/(F367+F361)</f>
        <v>1.3841353309609616</v>
      </c>
      <c r="I369" s="8">
        <f>MIN(I367,I361)</f>
        <v>1.3</v>
      </c>
      <c r="J369" s="8">
        <f>MAX(J367,J361)</f>
        <v>1.47612</v>
      </c>
    </row>
    <row r="370" ht="15.75">
      <c r="A370" s="3" t="s">
        <v>48</v>
      </c>
    </row>
    <row r="371" spans="2:11" ht="13.5">
      <c r="B371" s="14" t="s">
        <v>23</v>
      </c>
      <c r="C371" s="4"/>
      <c r="D371" s="4"/>
      <c r="E371" s="4"/>
      <c r="F371" s="4"/>
      <c r="G371" s="4"/>
      <c r="H371" s="4"/>
      <c r="I371" s="4"/>
      <c r="J371" s="4"/>
      <c r="K371" s="4"/>
    </row>
    <row r="372" spans="2:11" ht="12.75">
      <c r="B372" s="11"/>
      <c r="C372" s="10"/>
      <c r="D372" s="10"/>
      <c r="E372" s="10"/>
      <c r="F372" s="10"/>
      <c r="G372" s="10"/>
      <c r="H372" s="10"/>
      <c r="I372" s="10"/>
      <c r="J372" s="10"/>
      <c r="K372" s="10"/>
    </row>
    <row r="373" spans="3:10" ht="12.75">
      <c r="C373" t="s">
        <v>35</v>
      </c>
      <c r="D373" t="s">
        <v>36</v>
      </c>
      <c r="E373" t="s">
        <v>30</v>
      </c>
      <c r="F373">
        <v>323</v>
      </c>
      <c r="G373">
        <v>6</v>
      </c>
      <c r="H373" s="1">
        <v>1.86</v>
      </c>
      <c r="I373" s="1">
        <v>0.68</v>
      </c>
      <c r="J373" s="1">
        <v>4</v>
      </c>
    </row>
    <row r="374" spans="5:10" ht="12.75">
      <c r="E374" t="s">
        <v>44</v>
      </c>
      <c r="F374">
        <v>9571</v>
      </c>
      <c r="G374">
        <v>336</v>
      </c>
      <c r="H374" s="1">
        <v>3.51</v>
      </c>
      <c r="I374" s="1">
        <v>3.14</v>
      </c>
      <c r="J374" s="1">
        <v>3.88</v>
      </c>
    </row>
    <row r="375" spans="5:10" ht="12.75">
      <c r="E375" t="s">
        <v>31</v>
      </c>
      <c r="F375">
        <v>406</v>
      </c>
      <c r="G375">
        <v>6</v>
      </c>
      <c r="H375" s="1">
        <v>1.48</v>
      </c>
      <c r="I375" s="1">
        <v>0.54</v>
      </c>
      <c r="J375" s="1">
        <v>3.19</v>
      </c>
    </row>
    <row r="376" spans="5:10" ht="12.75">
      <c r="E376" t="s">
        <v>32</v>
      </c>
      <c r="F376">
        <v>2294</v>
      </c>
      <c r="G376">
        <v>54</v>
      </c>
      <c r="H376" s="1">
        <v>2.35</v>
      </c>
      <c r="I376" s="1">
        <v>1.77</v>
      </c>
      <c r="J376" s="1">
        <v>3.06</v>
      </c>
    </row>
    <row r="377" spans="5:10" ht="12.75">
      <c r="E377" t="s">
        <v>41</v>
      </c>
      <c r="F377">
        <v>12594</v>
      </c>
      <c r="G377">
        <v>402</v>
      </c>
      <c r="H377" s="1">
        <v>3.19</v>
      </c>
      <c r="I377" s="1">
        <v>2.88</v>
      </c>
      <c r="J377" s="1">
        <v>3.5</v>
      </c>
    </row>
    <row r="379" spans="2:10" ht="12.75">
      <c r="B379" s="7" t="s">
        <v>114</v>
      </c>
      <c r="H379" s="8">
        <f>100*(+G377+G370)/(F377+F370)</f>
        <v>3.191996188661267</v>
      </c>
      <c r="I379" s="8">
        <f>MIN(I377,I370)</f>
        <v>2.88</v>
      </c>
      <c r="J379" s="8">
        <f>MAX(J377,J370)</f>
        <v>3.5</v>
      </c>
    </row>
    <row r="380" ht="15.75">
      <c r="A380" s="3" t="s">
        <v>50</v>
      </c>
    </row>
    <row r="381" spans="2:11" ht="13.5">
      <c r="B381" s="14" t="s">
        <v>24</v>
      </c>
      <c r="C381" s="4"/>
      <c r="D381" s="4"/>
      <c r="E381" s="4"/>
      <c r="F381" s="4"/>
      <c r="G381" s="4"/>
      <c r="H381" s="4"/>
      <c r="I381" s="4"/>
      <c r="J381" s="4"/>
      <c r="K381" s="4"/>
    </row>
    <row r="382" spans="2:11" ht="12.75">
      <c r="B382" s="11"/>
      <c r="C382" s="12"/>
      <c r="D382" s="12"/>
      <c r="E382" s="12"/>
      <c r="F382" s="12"/>
      <c r="G382" s="12"/>
      <c r="H382" s="12"/>
      <c r="I382" s="12"/>
      <c r="J382" s="12"/>
      <c r="K382" s="12"/>
    </row>
    <row r="383" spans="2:11" ht="12.75"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2:11" ht="12.75">
      <c r="B384" s="6" t="s">
        <v>59</v>
      </c>
      <c r="C384" s="4"/>
      <c r="D384" s="4"/>
      <c r="E384" s="4"/>
      <c r="F384" s="4"/>
      <c r="G384" s="4"/>
      <c r="H384" s="4"/>
      <c r="I384" s="4"/>
      <c r="J384" s="4"/>
      <c r="K384" s="4"/>
    </row>
    <row r="385" spans="3:10" ht="12.75">
      <c r="C385" t="s">
        <v>74</v>
      </c>
      <c r="D385" t="s">
        <v>75</v>
      </c>
      <c r="E385" t="s">
        <v>30</v>
      </c>
      <c r="F385">
        <v>541</v>
      </c>
      <c r="G385">
        <v>1</v>
      </c>
      <c r="H385" s="1">
        <v>0.18</v>
      </c>
      <c r="I385" s="1">
        <v>0</v>
      </c>
      <c r="J385" s="1">
        <v>1.03</v>
      </c>
    </row>
    <row r="386" spans="5:10" ht="12.75">
      <c r="E386" t="s">
        <v>44</v>
      </c>
      <c r="F386">
        <v>1697</v>
      </c>
      <c r="G386">
        <v>0</v>
      </c>
      <c r="H386" s="1">
        <v>0</v>
      </c>
      <c r="I386" s="1">
        <v>0</v>
      </c>
      <c r="J386" s="1">
        <v>0.18</v>
      </c>
    </row>
    <row r="387" spans="5:10" ht="12.75">
      <c r="E387" t="s">
        <v>31</v>
      </c>
      <c r="F387">
        <v>828</v>
      </c>
      <c r="G387">
        <v>0</v>
      </c>
      <c r="H387" s="1">
        <v>0</v>
      </c>
      <c r="I387" s="1">
        <v>0</v>
      </c>
      <c r="J387" s="1">
        <v>0.36</v>
      </c>
    </row>
    <row r="388" spans="5:10" ht="12.75">
      <c r="E388" t="s">
        <v>32</v>
      </c>
      <c r="F388">
        <v>5656</v>
      </c>
      <c r="G388">
        <v>3</v>
      </c>
      <c r="H388" s="1">
        <v>0.05</v>
      </c>
      <c r="I388" s="1">
        <v>0.01</v>
      </c>
      <c r="J388" s="1">
        <v>0.15</v>
      </c>
    </row>
    <row r="389" spans="5:10" ht="12.75">
      <c r="E389" t="s">
        <v>41</v>
      </c>
      <c r="F389">
        <v>8722</v>
      </c>
      <c r="G389">
        <v>4</v>
      </c>
      <c r="H389" s="1">
        <v>0.05</v>
      </c>
      <c r="I389" s="1">
        <v>0.01</v>
      </c>
      <c r="J389" s="1">
        <v>0.12</v>
      </c>
    </row>
    <row r="390" ht="4.5" customHeight="1"/>
    <row r="391" spans="2:10" ht="12.75">
      <c r="B391" s="6" t="s">
        <v>114</v>
      </c>
      <c r="H391" s="8">
        <f>100*(+G389+G383)/(F389+F383)</f>
        <v>0.04586104104563173</v>
      </c>
      <c r="I391" s="8">
        <f>MIN(I389,I383)</f>
        <v>0.01</v>
      </c>
      <c r="J391" s="8">
        <f>MAX(J389,J383)</f>
        <v>0.12</v>
      </c>
    </row>
    <row r="393" ht="12.75">
      <c r="B393" s="6" t="s">
        <v>60</v>
      </c>
    </row>
    <row r="394" spans="3:10" ht="12.75">
      <c r="C394" t="s">
        <v>76</v>
      </c>
      <c r="D394" t="s">
        <v>77</v>
      </c>
      <c r="E394" t="s">
        <v>30</v>
      </c>
      <c r="F394">
        <v>202</v>
      </c>
      <c r="G394">
        <v>0</v>
      </c>
      <c r="H394" s="1">
        <v>0</v>
      </c>
      <c r="I394" s="1">
        <v>0</v>
      </c>
      <c r="J394" s="1">
        <v>1.47</v>
      </c>
    </row>
    <row r="395" spans="5:10" ht="12.75">
      <c r="E395" t="s">
        <v>44</v>
      </c>
      <c r="F395">
        <v>1644</v>
      </c>
      <c r="G395">
        <v>0</v>
      </c>
      <c r="H395" s="1">
        <v>0</v>
      </c>
      <c r="I395" s="1">
        <v>0</v>
      </c>
      <c r="J395" s="1">
        <v>0.18</v>
      </c>
    </row>
    <row r="396" spans="5:10" ht="12.75">
      <c r="E396" t="s">
        <v>31</v>
      </c>
      <c r="F396">
        <v>743</v>
      </c>
      <c r="G396">
        <v>0</v>
      </c>
      <c r="H396" s="1">
        <v>0</v>
      </c>
      <c r="I396" s="1">
        <v>0</v>
      </c>
      <c r="J396" s="1">
        <v>0.4</v>
      </c>
    </row>
    <row r="397" spans="5:10" ht="12.75">
      <c r="E397" t="s">
        <v>32</v>
      </c>
      <c r="F397">
        <v>5605</v>
      </c>
      <c r="G397">
        <v>9</v>
      </c>
      <c r="H397" s="1">
        <v>0.16</v>
      </c>
      <c r="I397" s="1">
        <v>0.07</v>
      </c>
      <c r="J397" s="1">
        <v>0.3</v>
      </c>
    </row>
    <row r="398" spans="5:10" ht="12.75">
      <c r="E398" t="s">
        <v>41</v>
      </c>
      <c r="F398">
        <v>8194</v>
      </c>
      <c r="G398">
        <v>9</v>
      </c>
      <c r="H398" s="1">
        <v>0.11</v>
      </c>
      <c r="I398" s="1">
        <v>0.05</v>
      </c>
      <c r="J398" s="1">
        <v>0.21</v>
      </c>
    </row>
    <row r="399" ht="4.5" customHeight="1"/>
    <row r="400" spans="2:10" ht="12.75">
      <c r="B400" s="6" t="s">
        <v>114</v>
      </c>
      <c r="H400" s="8">
        <f>100*(+G398+G392)/(F398+F392)</f>
        <v>0.1098364657066146</v>
      </c>
      <c r="I400" s="8">
        <f>MIN(I398,I392)</f>
        <v>0.05</v>
      </c>
      <c r="J400" s="8">
        <f>MAX(J398,J392)</f>
        <v>0.21</v>
      </c>
    </row>
    <row r="402" ht="12.75">
      <c r="B402" s="6" t="s">
        <v>61</v>
      </c>
    </row>
    <row r="403" spans="3:10" ht="12.75">
      <c r="C403" t="s">
        <v>74</v>
      </c>
      <c r="D403" t="s">
        <v>76</v>
      </c>
      <c r="E403" t="s">
        <v>30</v>
      </c>
      <c r="F403">
        <v>200</v>
      </c>
      <c r="G403">
        <v>4</v>
      </c>
      <c r="H403" s="1">
        <v>2</v>
      </c>
      <c r="I403" s="1">
        <v>0.55</v>
      </c>
      <c r="J403" s="1">
        <v>5.04</v>
      </c>
    </row>
    <row r="404" spans="5:10" ht="12.75">
      <c r="E404" t="s">
        <v>44</v>
      </c>
      <c r="F404">
        <v>1669</v>
      </c>
      <c r="G404">
        <v>25</v>
      </c>
      <c r="H404" s="1">
        <v>1.5</v>
      </c>
      <c r="I404" s="1">
        <v>0.97</v>
      </c>
      <c r="J404" s="1">
        <v>2.2</v>
      </c>
    </row>
    <row r="405" spans="5:10" ht="12.75">
      <c r="E405" t="s">
        <v>31</v>
      </c>
      <c r="F405">
        <v>622</v>
      </c>
      <c r="G405">
        <v>11</v>
      </c>
      <c r="H405" s="1">
        <v>1.77</v>
      </c>
      <c r="I405" s="1">
        <v>0.89</v>
      </c>
      <c r="J405" s="1">
        <v>3.14</v>
      </c>
    </row>
    <row r="406" spans="5:10" ht="12.75">
      <c r="E406" t="s">
        <v>32</v>
      </c>
      <c r="F406">
        <v>5684</v>
      </c>
      <c r="G406">
        <v>86</v>
      </c>
      <c r="H406" s="1">
        <v>1.51</v>
      </c>
      <c r="I406" s="1">
        <v>1.2</v>
      </c>
      <c r="J406" s="1">
        <v>1.83</v>
      </c>
    </row>
    <row r="407" spans="5:10" ht="12.75">
      <c r="E407" t="s">
        <v>41</v>
      </c>
      <c r="F407">
        <v>8175</v>
      </c>
      <c r="G407">
        <v>126</v>
      </c>
      <c r="H407" s="1">
        <v>1.54</v>
      </c>
      <c r="I407" s="1">
        <v>1.27</v>
      </c>
      <c r="J407" s="1">
        <v>1.81</v>
      </c>
    </row>
    <row r="408" ht="9" customHeight="1"/>
    <row r="409" spans="3:10" ht="12.75">
      <c r="C409" t="s">
        <v>74</v>
      </c>
      <c r="D409" t="s">
        <v>77</v>
      </c>
      <c r="E409" t="s">
        <v>30</v>
      </c>
      <c r="F409">
        <v>200</v>
      </c>
      <c r="G409">
        <v>4</v>
      </c>
      <c r="H409" s="1">
        <v>2</v>
      </c>
      <c r="I409" s="1">
        <v>0.55</v>
      </c>
      <c r="J409" s="1">
        <v>5.04</v>
      </c>
    </row>
    <row r="410" spans="5:10" ht="12.75">
      <c r="E410" t="s">
        <v>44</v>
      </c>
      <c r="F410">
        <v>1669</v>
      </c>
      <c r="G410">
        <v>25</v>
      </c>
      <c r="H410" s="1">
        <v>1.5</v>
      </c>
      <c r="I410" s="1">
        <v>0.97</v>
      </c>
      <c r="J410" s="1">
        <v>2.2</v>
      </c>
    </row>
    <row r="411" spans="5:10" ht="12.75">
      <c r="E411" t="s">
        <v>31</v>
      </c>
      <c r="F411">
        <v>622</v>
      </c>
      <c r="G411">
        <v>11</v>
      </c>
      <c r="H411" s="1">
        <v>1.77</v>
      </c>
      <c r="I411" s="1">
        <v>0.89</v>
      </c>
      <c r="J411" s="1">
        <v>3.14</v>
      </c>
    </row>
    <row r="412" spans="5:10" ht="12.75">
      <c r="E412" t="s">
        <v>32</v>
      </c>
      <c r="F412">
        <v>5684</v>
      </c>
      <c r="G412">
        <v>81</v>
      </c>
      <c r="H412" s="1">
        <v>1.43</v>
      </c>
      <c r="I412" s="1">
        <v>1.12</v>
      </c>
      <c r="J412" s="1">
        <v>1.73</v>
      </c>
    </row>
    <row r="413" spans="5:10" ht="12.75">
      <c r="E413" t="s">
        <v>41</v>
      </c>
      <c r="F413">
        <v>8175</v>
      </c>
      <c r="G413">
        <v>121</v>
      </c>
      <c r="H413" s="1">
        <v>1.48</v>
      </c>
      <c r="I413" s="1">
        <v>1.22</v>
      </c>
      <c r="J413" s="1">
        <v>1.74</v>
      </c>
    </row>
    <row r="414" ht="9" customHeight="1"/>
    <row r="415" spans="3:10" ht="12.75">
      <c r="C415" t="s">
        <v>75</v>
      </c>
      <c r="D415" t="s">
        <v>76</v>
      </c>
      <c r="E415" t="s">
        <v>30</v>
      </c>
      <c r="F415">
        <v>200</v>
      </c>
      <c r="G415">
        <v>4</v>
      </c>
      <c r="H415" s="1">
        <v>2</v>
      </c>
      <c r="I415" s="1">
        <v>0.55</v>
      </c>
      <c r="J415" s="1">
        <v>5.04</v>
      </c>
    </row>
    <row r="416" spans="5:10" ht="12.75">
      <c r="E416" t="s">
        <v>44</v>
      </c>
      <c r="F416">
        <v>1669</v>
      </c>
      <c r="G416">
        <v>25</v>
      </c>
      <c r="H416" s="1">
        <v>1.5</v>
      </c>
      <c r="I416" s="1">
        <v>0.97</v>
      </c>
      <c r="J416" s="1">
        <v>2.2</v>
      </c>
    </row>
    <row r="417" spans="5:10" ht="12.75">
      <c r="E417" t="s">
        <v>31</v>
      </c>
      <c r="F417">
        <v>624</v>
      </c>
      <c r="G417">
        <v>11</v>
      </c>
      <c r="H417" s="1">
        <v>1.76</v>
      </c>
      <c r="I417" s="1">
        <v>0.88</v>
      </c>
      <c r="J417" s="1">
        <v>3.13</v>
      </c>
    </row>
    <row r="418" spans="5:10" ht="12.75">
      <c r="E418" t="s">
        <v>32</v>
      </c>
      <c r="F418">
        <v>5685</v>
      </c>
      <c r="G418">
        <v>85</v>
      </c>
      <c r="H418" s="1">
        <v>1.5</v>
      </c>
      <c r="I418" s="1">
        <v>1.18</v>
      </c>
      <c r="J418" s="1">
        <v>1.81</v>
      </c>
    </row>
    <row r="419" spans="5:10" ht="12.75">
      <c r="E419" t="s">
        <v>41</v>
      </c>
      <c r="F419">
        <v>8178</v>
      </c>
      <c r="G419">
        <v>125</v>
      </c>
      <c r="H419" s="1">
        <v>1.53</v>
      </c>
      <c r="I419" s="1">
        <v>1.26</v>
      </c>
      <c r="J419" s="1">
        <v>1.79</v>
      </c>
    </row>
    <row r="420" ht="9" customHeight="1"/>
    <row r="421" spans="3:10" ht="12.75">
      <c r="C421" t="s">
        <v>75</v>
      </c>
      <c r="D421" t="s">
        <v>77</v>
      </c>
      <c r="E421" t="s">
        <v>30</v>
      </c>
      <c r="F421">
        <v>200</v>
      </c>
      <c r="G421">
        <v>4</v>
      </c>
      <c r="H421" s="1">
        <v>2</v>
      </c>
      <c r="I421" s="1">
        <v>0.55</v>
      </c>
      <c r="J421" s="1">
        <v>5.04</v>
      </c>
    </row>
    <row r="422" spans="5:10" ht="12.75">
      <c r="E422" t="s">
        <v>44</v>
      </c>
      <c r="F422">
        <v>1669</v>
      </c>
      <c r="G422">
        <v>25</v>
      </c>
      <c r="H422" s="1">
        <v>1.5</v>
      </c>
      <c r="I422" s="1">
        <v>0.97</v>
      </c>
      <c r="J422" s="1">
        <v>2.2</v>
      </c>
    </row>
    <row r="423" spans="5:10" ht="12.75">
      <c r="E423" t="s">
        <v>31</v>
      </c>
      <c r="F423">
        <v>624</v>
      </c>
      <c r="G423">
        <v>11</v>
      </c>
      <c r="H423" s="1">
        <v>1.76</v>
      </c>
      <c r="I423" s="1">
        <v>0.88</v>
      </c>
      <c r="J423" s="1">
        <v>3.13</v>
      </c>
    </row>
    <row r="424" spans="5:10" ht="12.75">
      <c r="E424" t="s">
        <v>32</v>
      </c>
      <c r="F424">
        <v>5685</v>
      </c>
      <c r="G424">
        <v>80</v>
      </c>
      <c r="H424" s="1">
        <v>1.41</v>
      </c>
      <c r="I424" s="1">
        <v>1.1</v>
      </c>
      <c r="J424" s="1">
        <v>1.71</v>
      </c>
    </row>
    <row r="425" spans="5:10" ht="12.75">
      <c r="E425" t="s">
        <v>41</v>
      </c>
      <c r="F425">
        <v>8178</v>
      </c>
      <c r="G425">
        <v>120</v>
      </c>
      <c r="H425" s="1">
        <v>1.47</v>
      </c>
      <c r="I425" s="1">
        <v>1.21</v>
      </c>
      <c r="J425" s="1">
        <v>1.73</v>
      </c>
    </row>
    <row r="426" ht="4.5" customHeight="1"/>
    <row r="427" spans="2:10" ht="12.75">
      <c r="B427" s="6" t="s">
        <v>114</v>
      </c>
      <c r="H427" s="1">
        <f>100*(G425+G419+G413+G407)/(F425+F419+F413+F407)</f>
        <v>1.5043111355714547</v>
      </c>
      <c r="I427" s="1">
        <f>MIN(I425,I419,I413,I407)</f>
        <v>1.21</v>
      </c>
      <c r="J427" s="1">
        <f>MAX(J425,J419,J413,J407)</f>
        <v>1.81</v>
      </c>
    </row>
    <row r="428" ht="15.75">
      <c r="A428" s="3" t="s">
        <v>51</v>
      </c>
    </row>
    <row r="429" spans="1:2" ht="15.75">
      <c r="A429" s="3"/>
      <c r="B429" s="16" t="s">
        <v>27</v>
      </c>
    </row>
    <row r="430" spans="1:11" ht="15.75">
      <c r="A430" s="3"/>
      <c r="B430" s="11"/>
      <c r="C430" s="11"/>
      <c r="D430" s="11"/>
      <c r="E430" s="11"/>
      <c r="F430" s="11"/>
      <c r="G430" s="11"/>
      <c r="H430" s="11"/>
      <c r="I430" s="11"/>
      <c r="J430" s="11"/>
      <c r="K430" s="11"/>
    </row>
    <row r="431" spans="3:10" ht="12.75">
      <c r="C431" t="s">
        <v>35</v>
      </c>
      <c r="D431" t="s">
        <v>36</v>
      </c>
      <c r="E431" t="s">
        <v>30</v>
      </c>
      <c r="F431">
        <v>8479</v>
      </c>
      <c r="G431">
        <v>177</v>
      </c>
      <c r="H431" s="1">
        <v>2.09</v>
      </c>
      <c r="I431" s="1">
        <v>1.78</v>
      </c>
      <c r="J431" s="1">
        <v>2.39</v>
      </c>
    </row>
    <row r="432" spans="5:10" ht="12.75">
      <c r="E432" t="s">
        <v>44</v>
      </c>
      <c r="F432">
        <v>25540</v>
      </c>
      <c r="G432">
        <v>484</v>
      </c>
      <c r="H432" s="1">
        <v>1.9</v>
      </c>
      <c r="I432" s="1">
        <v>1.73</v>
      </c>
      <c r="J432" s="1">
        <v>2.06</v>
      </c>
    </row>
    <row r="433" spans="5:10" ht="12.75">
      <c r="E433" t="s">
        <v>31</v>
      </c>
      <c r="F433">
        <v>18636</v>
      </c>
      <c r="G433">
        <v>331</v>
      </c>
      <c r="H433" s="1">
        <v>1.78</v>
      </c>
      <c r="I433" s="1">
        <v>1.59</v>
      </c>
      <c r="J433" s="1">
        <v>1.97</v>
      </c>
    </row>
    <row r="434" spans="5:10" ht="12.75">
      <c r="E434" t="s">
        <v>32</v>
      </c>
      <c r="F434">
        <v>48736</v>
      </c>
      <c r="G434">
        <v>906</v>
      </c>
      <c r="H434" s="1">
        <v>1.86</v>
      </c>
      <c r="I434" s="1">
        <v>1.74</v>
      </c>
      <c r="J434" s="1">
        <v>1.98</v>
      </c>
    </row>
    <row r="435" spans="5:10" ht="12.75">
      <c r="E435" t="s">
        <v>41</v>
      </c>
      <c r="F435">
        <v>101391</v>
      </c>
      <c r="G435">
        <v>1898</v>
      </c>
      <c r="H435" s="1">
        <v>1.87</v>
      </c>
      <c r="I435" s="1">
        <v>1.79</v>
      </c>
      <c r="J435" s="1">
        <v>1.96</v>
      </c>
    </row>
    <row r="437" spans="2:10" ht="12.75">
      <c r="B437" s="7" t="s">
        <v>114</v>
      </c>
      <c r="H437" s="8">
        <f>100*(+G435+G428)/(F435+F428)</f>
        <v>1.871961022181456</v>
      </c>
      <c r="I437" s="8">
        <f>MIN(I435,I428)</f>
        <v>1.79</v>
      </c>
      <c r="J437" s="8">
        <f>MAX(J435,J428)</f>
        <v>1.96</v>
      </c>
    </row>
    <row r="439" ht="15.75">
      <c r="A439" s="3" t="s">
        <v>52</v>
      </c>
    </row>
    <row r="440" spans="1:2" ht="15.75">
      <c r="A440" s="3"/>
      <c r="B440" s="16" t="s">
        <v>26</v>
      </c>
    </row>
    <row r="441" spans="1:11" ht="15.75">
      <c r="A441" s="3"/>
      <c r="B441" s="11"/>
      <c r="C441" s="11"/>
      <c r="D441" s="11"/>
      <c r="E441" s="11"/>
      <c r="F441" s="11"/>
      <c r="G441" s="11"/>
      <c r="H441" s="11"/>
      <c r="I441" s="11"/>
      <c r="J441" s="11"/>
      <c r="K441" s="11"/>
    </row>
    <row r="442" spans="3:10" ht="12.75">
      <c r="C442" t="s">
        <v>35</v>
      </c>
      <c r="D442" t="s">
        <v>36</v>
      </c>
      <c r="E442" t="s">
        <v>30</v>
      </c>
      <c r="F442">
        <v>3318</v>
      </c>
      <c r="G442">
        <v>88</v>
      </c>
      <c r="H442" s="1">
        <v>2.65</v>
      </c>
      <c r="I442" s="1">
        <v>2.11</v>
      </c>
      <c r="J442" s="1">
        <v>3.2</v>
      </c>
    </row>
    <row r="443" spans="5:10" ht="12.75">
      <c r="E443" t="s">
        <v>44</v>
      </c>
      <c r="F443">
        <v>13879</v>
      </c>
      <c r="G443">
        <v>274</v>
      </c>
      <c r="H443" s="1">
        <v>1.97</v>
      </c>
      <c r="I443" s="1">
        <v>1.74</v>
      </c>
      <c r="J443" s="1">
        <v>2.21</v>
      </c>
    </row>
    <row r="444" spans="5:10" ht="12.75">
      <c r="E444" t="s">
        <v>31</v>
      </c>
      <c r="F444">
        <v>13724</v>
      </c>
      <c r="G444">
        <v>294</v>
      </c>
      <c r="H444" s="1">
        <v>2.14</v>
      </c>
      <c r="I444" s="1">
        <v>1.9</v>
      </c>
      <c r="J444" s="1">
        <v>2.38</v>
      </c>
    </row>
    <row r="445" spans="5:10" ht="12.75">
      <c r="E445" t="s">
        <v>32</v>
      </c>
      <c r="F445">
        <v>26202</v>
      </c>
      <c r="G445">
        <v>476</v>
      </c>
      <c r="H445" s="1">
        <v>1.82</v>
      </c>
      <c r="I445" s="1">
        <v>1.65</v>
      </c>
      <c r="J445" s="1">
        <v>1.98</v>
      </c>
    </row>
    <row r="446" spans="5:10" ht="12.75">
      <c r="E446" t="s">
        <v>41</v>
      </c>
      <c r="F446">
        <v>57123</v>
      </c>
      <c r="G446">
        <v>1132</v>
      </c>
      <c r="H446" s="1">
        <v>1.98</v>
      </c>
      <c r="I446" s="1">
        <v>1.87</v>
      </c>
      <c r="J446" s="1">
        <v>2.1</v>
      </c>
    </row>
    <row r="448" spans="2:10" ht="12.75">
      <c r="B448" s="7" t="s">
        <v>114</v>
      </c>
      <c r="H448" s="8">
        <f>100*(+G446+G439)/(F446+F439)</f>
        <v>1.9816886368012885</v>
      </c>
      <c r="I448" s="8">
        <f>MIN(I446,I439)</f>
        <v>1.87</v>
      </c>
      <c r="J448" s="8">
        <f>MAX(J446,J439)</f>
        <v>2.1</v>
      </c>
    </row>
    <row r="450" ht="15.75">
      <c r="A450" s="3" t="s">
        <v>53</v>
      </c>
    </row>
    <row r="451" spans="1:2" ht="15.75">
      <c r="A451" s="3"/>
      <c r="B451" s="16" t="s">
        <v>25</v>
      </c>
    </row>
    <row r="452" spans="2:11" ht="12.75">
      <c r="B452" s="11"/>
      <c r="C452" s="11"/>
      <c r="D452" s="11"/>
      <c r="E452" s="11"/>
      <c r="F452" s="11"/>
      <c r="G452" s="11"/>
      <c r="H452" s="11"/>
      <c r="I452" s="11"/>
      <c r="J452" s="11"/>
      <c r="K452" s="11"/>
    </row>
    <row r="453" spans="3:10" ht="12.75">
      <c r="C453" t="s">
        <v>35</v>
      </c>
      <c r="D453" t="s">
        <v>36</v>
      </c>
      <c r="E453" t="s">
        <v>30</v>
      </c>
      <c r="F453">
        <v>6613</v>
      </c>
      <c r="G453">
        <v>168</v>
      </c>
      <c r="H453" s="1">
        <v>2.54045</v>
      </c>
      <c r="I453" s="1">
        <v>2.1747</v>
      </c>
      <c r="J453" s="1">
        <v>2.9488</v>
      </c>
    </row>
    <row r="454" spans="5:10" ht="12.75">
      <c r="E454" t="s">
        <v>44</v>
      </c>
      <c r="F454">
        <v>66787</v>
      </c>
      <c r="G454">
        <v>1080</v>
      </c>
      <c r="H454" s="1">
        <v>1.61708</v>
      </c>
      <c r="I454" s="1">
        <v>1.5228</v>
      </c>
      <c r="J454" s="1">
        <v>1.7156</v>
      </c>
    </row>
    <row r="455" spans="5:10" ht="12.75">
      <c r="E455" t="s">
        <v>31</v>
      </c>
      <c r="F455">
        <v>25629</v>
      </c>
      <c r="G455">
        <v>424</v>
      </c>
      <c r="H455" s="1">
        <v>1.65438</v>
      </c>
      <c r="I455" s="1">
        <v>1.5018</v>
      </c>
      <c r="J455" s="1">
        <v>1.8181</v>
      </c>
    </row>
    <row r="456" spans="5:10" ht="12.75">
      <c r="E456" t="s">
        <v>32</v>
      </c>
      <c r="F456">
        <v>29334</v>
      </c>
      <c r="G456">
        <v>445</v>
      </c>
      <c r="H456" s="1">
        <v>1.51701</v>
      </c>
      <c r="I456" s="1">
        <v>1.3803</v>
      </c>
      <c r="J456" s="1">
        <v>1.6635</v>
      </c>
    </row>
    <row r="457" spans="5:10" ht="12.75">
      <c r="E457" t="s">
        <v>41</v>
      </c>
      <c r="F457">
        <v>128363</v>
      </c>
      <c r="G457">
        <v>2117</v>
      </c>
      <c r="H457" s="1">
        <v>1.64923</v>
      </c>
      <c r="I457" s="1">
        <v>1.5803</v>
      </c>
      <c r="J457" s="1">
        <v>1.7204</v>
      </c>
    </row>
  </sheetData>
  <mergeCells count="6">
    <mergeCell ref="H2:H3"/>
    <mergeCell ref="I2:J2"/>
    <mergeCell ref="C3:D3"/>
    <mergeCell ref="E2:E3"/>
    <mergeCell ref="F2:F3"/>
    <mergeCell ref="G2:G3"/>
  </mergeCells>
  <hyperlinks>
    <hyperlink ref="B149:J149" r:id="rId1" display="5' end (http://staffa.wi.mit.edu/page/papers/Rozen_et_al_2002/P1_5_prime_arms_aln.txt)"/>
  </hyperlinks>
  <printOptions/>
  <pageMargins left="0.75" right="0.75" top="1" bottom="1" header="0" footer="0.5"/>
  <pageSetup horizontalDpi="600" verticalDpi="600" orientation="portrait" r:id="rId2"/>
  <headerFooter alignWithMargins="0">
    <oddFooter>&amp;LSupplementary Table 8&amp;CRozen et al., Nature 423, 873-876 (2003)&amp;RPage &amp;P</oddFooter>
  </headerFooter>
  <rowBreaks count="13" manualBreakCount="13">
    <brk id="32" max="255" man="1"/>
    <brk id="65" max="255" man="1"/>
    <brk id="105" max="255" man="1"/>
    <brk id="145" max="255" man="1"/>
    <brk id="176" max="255" man="1"/>
    <brk id="203" max="255" man="1"/>
    <brk id="245" max="255" man="1"/>
    <brk id="290" max="9" man="1"/>
    <brk id="300" max="9" man="1"/>
    <brk id="341" max="9" man="1"/>
    <brk id="369" max="255" man="1"/>
    <brk id="379" max="255" man="1"/>
    <brk id="4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A1" sqref="A1"/>
    </sheetView>
  </sheetViews>
  <sheetFormatPr defaultColWidth="9.140625" defaultRowHeight="12.75"/>
  <cols>
    <col min="1" max="4" width="8.8515625" style="0" customWidth="1"/>
    <col min="5" max="5" width="12.421875" style="0" customWidth="1"/>
    <col min="6" max="6" width="8.8515625" style="0" customWidth="1"/>
    <col min="7" max="7" width="12.28125" style="0" customWidth="1"/>
    <col min="8" max="8" width="16.7109375" style="0" customWidth="1"/>
    <col min="9" max="16384" width="8.8515625" style="0" customWidth="1"/>
  </cols>
  <sheetData>
    <row r="1" ht="12.75">
      <c r="A1" s="14" t="s">
        <v>71</v>
      </c>
    </row>
    <row r="3" spans="4:5" ht="12.75">
      <c r="D3" t="s">
        <v>62</v>
      </c>
      <c r="E3" t="s">
        <v>63</v>
      </c>
    </row>
    <row r="4" ht="12.75">
      <c r="A4" s="14" t="s">
        <v>37</v>
      </c>
    </row>
    <row r="5" ht="12.75">
      <c r="B5" t="s">
        <v>38</v>
      </c>
    </row>
    <row r="6" spans="3:5" ht="12.75">
      <c r="C6" t="s">
        <v>30</v>
      </c>
      <c r="D6">
        <f>('Sup. Table 8'!F71+'Sup. Table 8'!F77+'Sup. Table 8'!F83+'Sup. Table 8'!F89+'Sup. Table 8'!F95+'Sup. Table 8'!F101+'Sup. Table 8'!F111+'Sup. Table 8'!F117+'Sup. Table 8'!F123+'Sup. Table 8'!F129+'Sup. Table 8'!F135+'Sup. Table 8'!F141+'Sup. Table 8'!F151+'Sup. Table 8'!F157+'Sup. Table 8'!F163+'Sup. Table 8'!F169)/16</f>
        <v>734</v>
      </c>
      <c r="E6">
        <f>('Sup. Table 8'!G71+'Sup. Table 8'!G77+'Sup. Table 8'!G83+'Sup. Table 8'!G89+'Sup. Table 8'!G95+'Sup. Table 8'!G101+'Sup. Table 8'!G111+'Sup. Table 8'!G117+'Sup. Table 8'!G123+'Sup. Table 8'!G129+'Sup. Table 8'!G135+'Sup. Table 8'!G141+'Sup. Table 8'!G151+'Sup. Table 8'!G157+'Sup. Table 8'!G163+'Sup. Table 8'!G169)/16</f>
        <v>11</v>
      </c>
    </row>
    <row r="7" spans="3:5" ht="12.75">
      <c r="C7" t="s">
        <v>44</v>
      </c>
      <c r="D7">
        <f>('Sup. Table 8'!F72+'Sup. Table 8'!F78+'Sup. Table 8'!F84+'Sup. Table 8'!F90+'Sup. Table 8'!F96+'Sup. Table 8'!F102+'Sup. Table 8'!F112+'Sup. Table 8'!F118+'Sup. Table 8'!F124+'Sup. Table 8'!F130+'Sup. Table 8'!F136+'Sup. Table 8'!F142+'Sup. Table 8'!F152+'Sup. Table 8'!F158+'Sup. Table 8'!F164+'Sup. Table 8'!F170)/16</f>
        <v>1596.75</v>
      </c>
      <c r="E7">
        <f>('Sup. Table 8'!G72+'Sup. Table 8'!G78+'Sup. Table 8'!G84+'Sup. Table 8'!G90+'Sup. Table 8'!G96+'Sup. Table 8'!G102+'Sup. Table 8'!G112+'Sup. Table 8'!G118+'Sup. Table 8'!G124+'Sup. Table 8'!G130+'Sup. Table 8'!G136+'Sup. Table 8'!G142+'Sup. Table 8'!G152+'Sup. Table 8'!G158+'Sup. Table 8'!G164+'Sup. Table 8'!G170)/16</f>
        <v>15.5</v>
      </c>
    </row>
    <row r="8" spans="3:5" ht="12.75">
      <c r="C8" t="s">
        <v>31</v>
      </c>
      <c r="D8">
        <f>('Sup. Table 8'!F73+'Sup. Table 8'!F79+'Sup. Table 8'!F85+'Sup. Table 8'!F91+'Sup. Table 8'!F97+'Sup. Table 8'!F103+'Sup. Table 8'!F113+'Sup. Table 8'!F119+'Sup. Table 8'!F125+'Sup. Table 8'!F131+'Sup. Table 8'!F137+'Sup. Table 8'!F143+'Sup. Table 8'!F153+'Sup. Table 8'!F159+'Sup. Table 8'!F165+'Sup. Table 8'!F171)/16</f>
        <v>2095</v>
      </c>
      <c r="E8">
        <f>('Sup. Table 8'!G73+'Sup. Table 8'!G79+'Sup. Table 8'!G85+'Sup. Table 8'!G91+'Sup. Table 8'!G97+'Sup. Table 8'!G103+'Sup. Table 8'!G113+'Sup. Table 8'!G119+'Sup. Table 8'!G125+'Sup. Table 8'!G131+'Sup. Table 8'!G137+'Sup. Table 8'!G143+'Sup. Table 8'!G153+'Sup. Table 8'!G159+'Sup. Table 8'!G165+'Sup. Table 8'!G171)/16</f>
        <v>27.75</v>
      </c>
    </row>
    <row r="9" spans="3:5" ht="12.75">
      <c r="C9" t="s">
        <v>32</v>
      </c>
      <c r="D9">
        <f>('Sup. Table 8'!F74+'Sup. Table 8'!F80+'Sup. Table 8'!F86+'Sup. Table 8'!F92+'Sup. Table 8'!F98+'Sup. Table 8'!F104+'Sup. Table 8'!F114+'Sup. Table 8'!F120+'Sup. Table 8'!F126+'Sup. Table 8'!F132+'Sup. Table 8'!F138+'Sup. Table 8'!F144+'Sup. Table 8'!F154+'Sup. Table 8'!F160+'Sup. Table 8'!F166+'Sup. Table 8'!F172)/16</f>
        <v>5543.875</v>
      </c>
      <c r="E9">
        <f>('Sup. Table 8'!G74+'Sup. Table 8'!G80+'Sup. Table 8'!G86+'Sup. Table 8'!G92+'Sup. Table 8'!G98+'Sup. Table 8'!G104+'Sup. Table 8'!G114+'Sup. Table 8'!G120+'Sup. Table 8'!G126+'Sup. Table 8'!G132+'Sup. Table 8'!G138+'Sup. Table 8'!G144+'Sup. Table 8'!G154+'Sup. Table 8'!G160+'Sup. Table 8'!G166+'Sup. Table 8'!G172)/16</f>
        <v>90.5</v>
      </c>
    </row>
    <row r="10" spans="3:5" ht="12.75">
      <c r="C10" t="s">
        <v>41</v>
      </c>
      <c r="D10">
        <f>('Sup. Table 8'!F75+'Sup. Table 8'!F81+'Sup. Table 8'!F87+'Sup. Table 8'!F93+'Sup. Table 8'!F99+'Sup. Table 8'!F105+'Sup. Table 8'!F115+'Sup. Table 8'!F121+'Sup. Table 8'!F127+'Sup. Table 8'!F133+'Sup. Table 8'!F139+'Sup. Table 8'!F145+'Sup. Table 8'!F155+'Sup. Table 8'!F161+'Sup. Table 8'!F167+'Sup. Table 8'!F173)/16</f>
        <v>9969.625</v>
      </c>
      <c r="E10">
        <f>('Sup. Table 8'!G75+'Sup. Table 8'!G81+'Sup. Table 8'!G87+'Sup. Table 8'!G93+'Sup. Table 8'!G99+'Sup. Table 8'!G105+'Sup. Table 8'!G115+'Sup. Table 8'!G121+'Sup. Table 8'!G127+'Sup. Table 8'!G133+'Sup. Table 8'!G139+'Sup. Table 8'!G145+'Sup. Table 8'!G155+'Sup. Table 8'!G161+'Sup. Table 8'!G167+'Sup. Table 8'!G173)/16</f>
        <v>144.75</v>
      </c>
    </row>
    <row r="12" ht="12.75">
      <c r="B12" t="s">
        <v>44</v>
      </c>
    </row>
    <row r="13" spans="3:5" ht="12.75">
      <c r="C13" t="s">
        <v>30</v>
      </c>
      <c r="D13">
        <f>('Sup. Table 8'!F209+'Sup. Table 8'!F215+'Sup. Table 8'!F221+'Sup. Table 8'!F227+'Sup. Table 8'!F233+'Sup. Table 8'!F239)/6</f>
        <v>0</v>
      </c>
      <c r="E13">
        <f>('Sup. Table 8'!G209+'Sup. Table 8'!G215+'Sup. Table 8'!G221+'Sup. Table 8'!G227+'Sup. Table 8'!G233+'Sup. Table 8'!G239)/6</f>
        <v>0</v>
      </c>
    </row>
    <row r="14" spans="3:5" ht="12.75">
      <c r="C14" t="s">
        <v>44</v>
      </c>
      <c r="D14">
        <f>('Sup. Table 8'!F210+'Sup. Table 8'!F216+'Sup. Table 8'!F222+'Sup. Table 8'!F228+'Sup. Table 8'!F234+'Sup. Table 8'!F240)/6</f>
        <v>6031</v>
      </c>
      <c r="E14">
        <f>('Sup. Table 8'!G210+'Sup. Table 8'!G216+'Sup. Table 8'!G222+'Sup. Table 8'!G228+'Sup. Table 8'!G234+'Sup. Table 8'!G240)/6</f>
        <v>130</v>
      </c>
    </row>
    <row r="15" spans="3:5" ht="12.75">
      <c r="C15" t="s">
        <v>31</v>
      </c>
      <c r="D15">
        <f>('Sup. Table 8'!F211+'Sup. Table 8'!F217+'Sup. Table 8'!F223+'Sup. Table 8'!F229+'Sup. Table 8'!F235+'Sup. Table 8'!F241)/6</f>
        <v>0</v>
      </c>
      <c r="E15">
        <f>('Sup. Table 8'!G211+'Sup. Table 8'!G217+'Sup. Table 8'!G223+'Sup. Table 8'!G229+'Sup. Table 8'!G235+'Sup. Table 8'!G241)/6</f>
        <v>0</v>
      </c>
    </row>
    <row r="16" spans="3:5" ht="12.75">
      <c r="C16" t="s">
        <v>32</v>
      </c>
      <c r="D16">
        <f>('Sup. Table 8'!F212+'Sup. Table 8'!F218+'Sup. Table 8'!F224+'Sup. Table 8'!F230+'Sup. Table 8'!F236+'Sup. Table 8'!F242)/6</f>
        <v>0</v>
      </c>
      <c r="E16">
        <f>('Sup. Table 8'!G212+'Sup. Table 8'!G218+'Sup. Table 8'!G224+'Sup. Table 8'!G230+'Sup. Table 8'!G236+'Sup. Table 8'!G242)/6</f>
        <v>0</v>
      </c>
    </row>
    <row r="17" spans="3:5" ht="12.75">
      <c r="C17" t="s">
        <v>41</v>
      </c>
      <c r="D17">
        <f>('Sup. Table 8'!F213+'Sup. Table 8'!F219+'Sup. Table 8'!F225+'Sup. Table 8'!F231+'Sup. Table 8'!F237+'Sup. Table 8'!F243)/6</f>
        <v>6031</v>
      </c>
      <c r="E17">
        <f>('Sup. Table 8'!G213+'Sup. Table 8'!G219+'Sup. Table 8'!G225+'Sup. Table 8'!G231+'Sup. Table 8'!G237+'Sup. Table 8'!G243)/6</f>
        <v>130</v>
      </c>
    </row>
    <row r="19" ht="12.75">
      <c r="B19" t="s">
        <v>45</v>
      </c>
    </row>
    <row r="20" spans="3:5" ht="12.75">
      <c r="C20" t="s">
        <v>30</v>
      </c>
      <c r="D20">
        <f>('Sup. Table 8'!F266+'Sup. Table 8'!F272+'Sup. Table 8'!F278+'Sup. Table 8'!F284)/4</f>
        <v>2127.5</v>
      </c>
      <c r="E20">
        <f>('Sup. Table 8'!G266+'Sup. Table 8'!G272+'Sup. Table 8'!G278+'Sup. Table 8'!G284)/4</f>
        <v>33.25</v>
      </c>
    </row>
    <row r="21" spans="3:5" ht="12.75">
      <c r="C21" t="s">
        <v>44</v>
      </c>
      <c r="D21">
        <f>('Sup. Table 8'!F267+'Sup. Table 8'!F273+'Sup. Table 8'!F279+'Sup. Table 8'!F285)/4</f>
        <v>14337</v>
      </c>
      <c r="E21">
        <f>('Sup. Table 8'!G267+'Sup. Table 8'!G273+'Sup. Table 8'!G279+'Sup. Table 8'!G285)/4</f>
        <v>208</v>
      </c>
    </row>
    <row r="22" spans="3:5" ht="12.75">
      <c r="C22" t="s">
        <v>31</v>
      </c>
      <c r="D22">
        <f>('Sup. Table 8'!F268+'Sup. Table 8'!F274+'Sup. Table 8'!F280+'Sup. Table 8'!F286)/4</f>
        <v>3167.75</v>
      </c>
      <c r="E22">
        <f>('Sup. Table 8'!G268+'Sup. Table 8'!G274+'Sup. Table 8'!G280+'Sup. Table 8'!G286)/4</f>
        <v>47.5</v>
      </c>
    </row>
    <row r="23" spans="3:5" ht="12.75">
      <c r="C23" t="s">
        <v>32</v>
      </c>
      <c r="D23">
        <f>('Sup. Table 8'!F269+'Sup. Table 8'!F275+'Sup. Table 8'!F281+'Sup. Table 8'!F287)/4</f>
        <v>13298.75</v>
      </c>
      <c r="E23">
        <f>('Sup. Table 8'!G269+'Sup. Table 8'!G275+'Sup. Table 8'!G281+'Sup. Table 8'!G287)/4</f>
        <v>172.25</v>
      </c>
    </row>
    <row r="24" spans="3:5" ht="12.75">
      <c r="C24" t="s">
        <v>41</v>
      </c>
      <c r="D24">
        <f>('Sup. Table 8'!F270+'Sup. Table 8'!F276+'Sup. Table 8'!F282+'Sup. Table 8'!F288)/4</f>
        <v>32931</v>
      </c>
      <c r="E24">
        <f>('Sup. Table 8'!G270+'Sup. Table 8'!G276+'Sup. Table 8'!G282+'Sup. Table 8'!G288)/4</f>
        <v>461</v>
      </c>
    </row>
    <row r="26" spans="1:2" ht="12.75">
      <c r="A26" s="14" t="s">
        <v>46</v>
      </c>
      <c r="B26" t="s">
        <v>80</v>
      </c>
    </row>
    <row r="27" spans="1:5" ht="12.75">
      <c r="A27" s="14"/>
      <c r="C27" t="s">
        <v>30</v>
      </c>
      <c r="D27">
        <f>('Sup. Table 8'!F319+'Sup. Table 8'!F325+'Sup. Table 8'!F331+'Sup. Table 8'!F337)/4</f>
        <v>5255</v>
      </c>
      <c r="E27">
        <f>('Sup. Table 8'!G319+'Sup. Table 8'!G325+'Sup. Table 8'!G331+'Sup. Table 8'!G337)/4</f>
        <v>74</v>
      </c>
    </row>
    <row r="28" spans="1:5" ht="12.75">
      <c r="A28" s="14"/>
      <c r="C28" t="s">
        <v>44</v>
      </c>
      <c r="D28">
        <f>('Sup. Table 8'!F320+'Sup. Table 8'!F326+'Sup. Table 8'!F332+'Sup. Table 8'!F338)/4</f>
        <v>8447</v>
      </c>
      <c r="E28">
        <f>('Sup. Table 8'!G320+'Sup. Table 8'!G326+'Sup. Table 8'!G332+'Sup. Table 8'!G338)/4</f>
        <v>112</v>
      </c>
    </row>
    <row r="29" spans="1:5" ht="12.75">
      <c r="A29" s="14"/>
      <c r="C29" t="s">
        <v>31</v>
      </c>
      <c r="D29">
        <f>('Sup. Table 8'!F321+'Sup. Table 8'!F327+'Sup. Table 8'!F333+'Sup. Table 8'!F339)/4</f>
        <v>16903</v>
      </c>
      <c r="E29">
        <f>('Sup. Table 8'!G321+'Sup. Table 8'!G327+'Sup. Table 8'!G333+'Sup. Table 8'!G339)/4</f>
        <v>250.5</v>
      </c>
    </row>
    <row r="30" spans="1:5" ht="12.75">
      <c r="A30" s="14"/>
      <c r="C30" t="s">
        <v>32</v>
      </c>
      <c r="D30">
        <f>('Sup. Table 8'!F322+'Sup. Table 8'!F328+'Sup. Table 8'!F334+'Sup. Table 8'!F340)/4</f>
        <v>21188</v>
      </c>
      <c r="E30">
        <f>('Sup. Table 8'!G322+'Sup. Table 8'!G328+'Sup. Table 8'!G334+'Sup. Table 8'!G340)/4</f>
        <v>267.5</v>
      </c>
    </row>
    <row r="31" spans="1:5" ht="12.75">
      <c r="A31" s="14"/>
      <c r="C31" t="s">
        <v>41</v>
      </c>
      <c r="D31">
        <f>('Sup. Table 8'!F323+'Sup. Table 8'!F329+'Sup. Table 8'!F335+'Sup. Table 8'!F341)/4</f>
        <v>51793</v>
      </c>
      <c r="E31">
        <f>('Sup. Table 8'!G323+'Sup. Table 8'!G329+'Sup. Table 8'!G335+'Sup. Table 8'!G341)/4</f>
        <v>704</v>
      </c>
    </row>
    <row r="33" spans="1:2" ht="12.75">
      <c r="A33" s="14" t="s">
        <v>46</v>
      </c>
      <c r="B33" t="s">
        <v>79</v>
      </c>
    </row>
    <row r="34" spans="3:5" ht="12.75">
      <c r="C34" t="s">
        <v>30</v>
      </c>
      <c r="D34">
        <f>('Sup. Table 8'!F357+'Sup. Table 8'!F363)/2</f>
        <v>6134</v>
      </c>
      <c r="E34">
        <f>('Sup. Table 8'!G357+'Sup. Table 8'!G363)/2</f>
        <v>84</v>
      </c>
    </row>
    <row r="35" spans="3:5" ht="12.75">
      <c r="C35" t="s">
        <v>44</v>
      </c>
      <c r="D35">
        <f>('Sup. Table 8'!F358+'Sup. Table 8'!F364)/2</f>
        <v>8393</v>
      </c>
      <c r="E35">
        <f>('Sup. Table 8'!G358+'Sup. Table 8'!G364)/2</f>
        <v>112</v>
      </c>
    </row>
    <row r="36" spans="3:5" ht="12.75">
      <c r="C36" t="s">
        <v>31</v>
      </c>
      <c r="D36">
        <f>('Sup. Table 8'!F359+'Sup. Table 8'!F365)/2</f>
        <v>25489.5</v>
      </c>
      <c r="E36">
        <f>('Sup. Table 8'!G359+'Sup. Table 8'!G365)/2</f>
        <v>369.5</v>
      </c>
    </row>
    <row r="37" spans="3:5" ht="12.75">
      <c r="C37" t="s">
        <v>32</v>
      </c>
      <c r="D37">
        <f>('Sup. Table 8'!F360+'Sup. Table 8'!F366)/2</f>
        <v>26162</v>
      </c>
      <c r="E37">
        <f>('Sup. Table 8'!G360+'Sup. Table 8'!G366)/2</f>
        <v>350.5</v>
      </c>
    </row>
    <row r="38" spans="3:5" ht="12.75">
      <c r="C38" t="s">
        <v>41</v>
      </c>
      <c r="D38">
        <f>('Sup. Table 8'!F361+'Sup. Table 8'!F367)/2</f>
        <v>66178.5</v>
      </c>
      <c r="E38">
        <f>('Sup. Table 8'!G361+'Sup. Table 8'!G367)/2</f>
        <v>916</v>
      </c>
    </row>
    <row r="40" ht="12.75">
      <c r="A40" s="14" t="s">
        <v>48</v>
      </c>
    </row>
    <row r="41" spans="3:5" ht="12.75">
      <c r="C41" t="s">
        <v>30</v>
      </c>
      <c r="D41">
        <f>('Sup. Table 8'!F403+'Sup. Table 8'!F409+'Sup. Table 8'!F415+'Sup. Table 8'!F421)/4</f>
        <v>200</v>
      </c>
      <c r="E41">
        <f>('Sup. Table 8'!G403+'Sup. Table 8'!G409+'Sup. Table 8'!G415+'Sup. Table 8'!G421)/4</f>
        <v>4</v>
      </c>
    </row>
    <row r="42" spans="3:5" ht="12.75">
      <c r="C42" t="s">
        <v>44</v>
      </c>
      <c r="D42">
        <f>('Sup. Table 8'!F404+'Sup. Table 8'!F410+'Sup. Table 8'!F416+'Sup. Table 8'!F422)/4</f>
        <v>1669</v>
      </c>
      <c r="E42">
        <f>('Sup. Table 8'!G404+'Sup. Table 8'!G410+'Sup. Table 8'!G416+'Sup. Table 8'!G422)/4</f>
        <v>25</v>
      </c>
    </row>
    <row r="43" spans="3:5" ht="12.75">
      <c r="C43" t="s">
        <v>31</v>
      </c>
      <c r="D43">
        <f>('Sup. Table 8'!F405+'Sup. Table 8'!F411+'Sup. Table 8'!F417+'Sup. Table 8'!F423)/4</f>
        <v>623</v>
      </c>
      <c r="E43">
        <f>('Sup. Table 8'!G405+'Sup. Table 8'!G411+'Sup. Table 8'!G417+'Sup. Table 8'!G423)/4</f>
        <v>11</v>
      </c>
    </row>
    <row r="44" spans="3:5" ht="12.75">
      <c r="C44" t="s">
        <v>32</v>
      </c>
      <c r="D44">
        <f>('Sup. Table 8'!F406+'Sup. Table 8'!F412+'Sup. Table 8'!F418+'Sup. Table 8'!F424)/4</f>
        <v>5684.5</v>
      </c>
      <c r="E44">
        <f>('Sup. Table 8'!G406+'Sup. Table 8'!G412+'Sup. Table 8'!G418+'Sup. Table 8'!G424)/4</f>
        <v>83</v>
      </c>
    </row>
    <row r="45" spans="3:5" ht="12.75">
      <c r="C45" t="s">
        <v>41</v>
      </c>
      <c r="D45">
        <f>('Sup. Table 8'!F407+'Sup. Table 8'!F413+'Sup. Table 8'!F419+'Sup. Table 8'!F425)/4</f>
        <v>8176.5</v>
      </c>
      <c r="E45">
        <f>('Sup. Table 8'!G407+'Sup. Table 8'!G413+'Sup. Table 8'!G419+'Sup. Table 8'!G425)/4</f>
        <v>123</v>
      </c>
    </row>
    <row r="47" ht="12.75">
      <c r="A47" t="s">
        <v>94</v>
      </c>
    </row>
    <row r="48" spans="4:8" ht="12.75">
      <c r="D48" s="17"/>
      <c r="E48" s="17"/>
      <c r="F48" s="1"/>
      <c r="G48" s="1"/>
      <c r="H48" s="1"/>
    </row>
    <row r="49" spans="1:8" ht="12.75">
      <c r="A49" s="14" t="s">
        <v>73</v>
      </c>
      <c r="D49" s="17"/>
      <c r="E49" s="17"/>
      <c r="F49" s="1"/>
      <c r="G49" s="1"/>
      <c r="H49" s="1"/>
    </row>
    <row r="50" spans="2:8" ht="12.75">
      <c r="B50" t="s">
        <v>65</v>
      </c>
      <c r="D50" s="17">
        <f>'Calcs for Sup. Table 1'!C20+'Calcs for Sup. Table 1'!C15+'Calcs for Sup. Table 1'!C10+'Calcs for Sup. Table 1'!C5</f>
        <v>123286.625</v>
      </c>
      <c r="E50" s="17">
        <f>'Calcs for Sup. Table 1'!D20+'Calcs for Sup. Table 1'!D15+'Calcs for Sup. Table 1'!D10+'Calcs for Sup. Table 1'!D5</f>
        <v>1774.75</v>
      </c>
      <c r="F50" s="1">
        <f>100*E50/D50</f>
        <v>1.4395316604700632</v>
      </c>
      <c r="G50" s="1"/>
      <c r="H50" s="1"/>
    </row>
    <row r="51" spans="2:8" ht="12.75">
      <c r="B51" t="s">
        <v>66</v>
      </c>
      <c r="D51" s="17">
        <f>'Calcs for Sup. Table 1'!C21+'Calcs for Sup. Table 1'!C16+'Calcs for Sup. Table 1'!C11+'Calcs for Sup. Table 1'!C6</f>
        <v>286877</v>
      </c>
      <c r="E51" s="17">
        <f>'Calcs for Sup. Table 1'!D21+'Calcs for Sup. Table 1'!D16+'Calcs for Sup. Table 1'!D11+'Calcs for Sup. Table 1'!D6</f>
        <v>5147</v>
      </c>
      <c r="F51" s="1">
        <f>100*E51/D51</f>
        <v>1.7941487118172597</v>
      </c>
      <c r="G51" s="1"/>
      <c r="H51" s="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7.28125" style="0" customWidth="1"/>
    <col min="3" max="5" width="8.8515625" style="0" customWidth="1"/>
    <col min="6" max="6" width="6.7109375" style="0" customWidth="1"/>
    <col min="7" max="7" width="6.28125" style="0" customWidth="1"/>
    <col min="8" max="16384" width="8.8515625" style="0" customWidth="1"/>
  </cols>
  <sheetData>
    <row r="1" spans="1:7" ht="15.75">
      <c r="A1" s="21" t="s">
        <v>121</v>
      </c>
      <c r="E1" s="1"/>
      <c r="F1" s="1"/>
      <c r="G1" s="1"/>
    </row>
    <row r="2" spans="1:7" ht="12.75">
      <c r="A2" s="16" t="s">
        <v>102</v>
      </c>
      <c r="E2" s="1"/>
      <c r="F2" s="1"/>
      <c r="G2" s="1"/>
    </row>
    <row r="3" spans="1:8" ht="101.25" customHeight="1" thickBot="1">
      <c r="A3" s="23" t="s">
        <v>70</v>
      </c>
      <c r="B3" s="24" t="s">
        <v>40</v>
      </c>
      <c r="C3" s="19" t="s">
        <v>39</v>
      </c>
      <c r="D3" s="19" t="s">
        <v>43</v>
      </c>
      <c r="E3" s="20" t="s">
        <v>42</v>
      </c>
      <c r="F3" s="87" t="s">
        <v>81</v>
      </c>
      <c r="G3" s="87"/>
      <c r="H3" s="23" t="s">
        <v>72</v>
      </c>
    </row>
    <row r="4" spans="1:7" ht="12.75">
      <c r="A4" t="s">
        <v>30</v>
      </c>
      <c r="E4" s="1"/>
      <c r="F4" s="1"/>
      <c r="G4" s="1"/>
    </row>
    <row r="5" spans="2:7" ht="12.75">
      <c r="B5" t="s">
        <v>64</v>
      </c>
      <c r="C5" s="17">
        <f>'Intermediate Averages, Etc.'!D6+'Intermediate Averages, Etc.'!D13+'Intermediate Averages, Etc.'!D20+'Intermediate Averages, Etc.'!D34+'Intermediate Averages, Etc.'!D41</f>
        <v>9195.5</v>
      </c>
      <c r="D5" s="17">
        <f>'Intermediate Averages, Etc.'!E6+'Intermediate Averages, Etc.'!E13+'Intermediate Averages, Etc.'!E20+'Intermediate Averages, Etc.'!E34+'Intermediate Averages, Etc.'!E41</f>
        <v>132.25</v>
      </c>
      <c r="E5" s="1">
        <f>100*D5/C5</f>
        <v>1.438203469088141</v>
      </c>
      <c r="F5" s="1">
        <v>1.2023</v>
      </c>
      <c r="G5" s="1">
        <v>1.6999</v>
      </c>
    </row>
    <row r="6" spans="2:7" ht="12.75">
      <c r="B6" t="s">
        <v>82</v>
      </c>
      <c r="C6" s="17">
        <f>'Sup. Table 8'!F431+'Sup. Table 8'!F442+'Sup. Table 8'!F453</f>
        <v>18410</v>
      </c>
      <c r="D6" s="17">
        <f>'Sup. Table 8'!G431+'Sup. Table 8'!G442+'Sup. Table 8'!G453</f>
        <v>433</v>
      </c>
      <c r="E6" s="1">
        <f>100*D6/C6</f>
        <v>2.351982618142314</v>
      </c>
      <c r="F6" s="1">
        <v>2.1379</v>
      </c>
      <c r="G6" s="1">
        <v>2.5813</v>
      </c>
    </row>
    <row r="7" spans="3:8" ht="12.75">
      <c r="C7" s="17"/>
      <c r="D7" s="17"/>
      <c r="E7" s="1"/>
      <c r="F7" s="1"/>
      <c r="G7" s="1"/>
      <c r="H7" s="18">
        <v>5.05E-07</v>
      </c>
    </row>
    <row r="8" spans="3:7" ht="12.75">
      <c r="C8" s="17"/>
      <c r="D8" s="17"/>
      <c r="E8" s="1"/>
      <c r="F8" s="1"/>
      <c r="G8" s="1"/>
    </row>
    <row r="9" spans="1:7" ht="12.75">
      <c r="A9" t="s">
        <v>44</v>
      </c>
      <c r="C9" s="17"/>
      <c r="D9" s="17"/>
      <c r="E9" s="1"/>
      <c r="F9" s="1"/>
      <c r="G9" s="1"/>
    </row>
    <row r="10" spans="2:7" ht="12.75">
      <c r="B10" t="s">
        <v>64</v>
      </c>
      <c r="C10" s="17">
        <f>'Intermediate Averages, Etc.'!D7+'Intermediate Averages, Etc.'!D14+'Intermediate Averages, Etc.'!D21+'Intermediate Averages, Etc.'!D35+'Intermediate Averages, Etc.'!D42</f>
        <v>32026.75</v>
      </c>
      <c r="D10" s="17">
        <f>'Intermediate Averages, Etc.'!E7+'Intermediate Averages, Etc.'!E14+'Intermediate Averages, Etc.'!E21+'Intermediate Averages, Etc.'!E35+'Intermediate Averages, Etc.'!E42</f>
        <v>490.5</v>
      </c>
      <c r="E10" s="1">
        <f>100*D10/C10</f>
        <v>1.531532234772495</v>
      </c>
      <c r="F10" s="1">
        <v>1.4014</v>
      </c>
      <c r="G10" s="1">
        <v>1.6737</v>
      </c>
    </row>
    <row r="11" spans="2:7" ht="12.75">
      <c r="B11" t="s">
        <v>82</v>
      </c>
      <c r="C11" s="17">
        <f>'Sup. Table 8'!F432+'Sup. Table 8'!F443+'Sup. Table 8'!F454</f>
        <v>106206</v>
      </c>
      <c r="D11" s="17">
        <f>'Sup. Table 8'!G432+'Sup. Table 8'!G443+'Sup. Table 8'!G454</f>
        <v>1838</v>
      </c>
      <c r="E11" s="1">
        <f>100*D11/C11</f>
        <v>1.73059902453722</v>
      </c>
      <c r="F11" s="1">
        <v>1.653</v>
      </c>
      <c r="G11" s="1">
        <v>1.8108</v>
      </c>
    </row>
    <row r="12" spans="3:8" ht="12.75">
      <c r="C12" s="17"/>
      <c r="D12" s="17"/>
      <c r="E12" s="1"/>
      <c r="F12" s="1"/>
      <c r="G12" s="1"/>
      <c r="H12">
        <v>0.01719</v>
      </c>
    </row>
    <row r="13" spans="3:7" ht="12.75">
      <c r="C13" s="17"/>
      <c r="D13" s="17"/>
      <c r="E13" s="1"/>
      <c r="F13" s="1"/>
      <c r="G13" s="1"/>
    </row>
    <row r="14" spans="1:7" ht="12.75">
      <c r="A14" t="s">
        <v>31</v>
      </c>
      <c r="C14" s="17"/>
      <c r="D14" s="17"/>
      <c r="E14" s="1"/>
      <c r="F14" s="1"/>
      <c r="G14" s="1"/>
    </row>
    <row r="15" spans="2:7" ht="12.75">
      <c r="B15" t="s">
        <v>64</v>
      </c>
      <c r="C15" s="17">
        <f>'Intermediate Averages, Etc.'!D8+'Intermediate Averages, Etc.'!D15+'Intermediate Averages, Etc.'!D22+'Intermediate Averages, Etc.'!D36+'Intermediate Averages, Etc.'!D43</f>
        <v>31375.25</v>
      </c>
      <c r="D15" s="17">
        <f>'Intermediate Averages, Etc.'!E8+'Intermediate Averages, Etc.'!E15+'Intermediate Averages, Etc.'!E22+'Intermediate Averages, Etc.'!E36+'Intermediate Averages, Etc.'!E43</f>
        <v>455.75</v>
      </c>
      <c r="E15" s="1">
        <f>100*D15/C15</f>
        <v>1.452578067107035</v>
      </c>
      <c r="F15" s="1">
        <v>1.3239</v>
      </c>
      <c r="G15" s="1">
        <v>1.592</v>
      </c>
    </row>
    <row r="16" spans="2:7" ht="12.75">
      <c r="B16" t="s">
        <v>82</v>
      </c>
      <c r="C16" s="17">
        <f>'Sup. Table 8'!F433+'Sup. Table 8'!F444+'Sup. Table 8'!F455</f>
        <v>57989</v>
      </c>
      <c r="D16" s="17">
        <f>'Sup. Table 8'!G433+'Sup. Table 8'!G444+'Sup. Table 8'!G455</f>
        <v>1049</v>
      </c>
      <c r="E16" s="1">
        <f>100*D16/C16</f>
        <v>1.8089637689906706</v>
      </c>
      <c r="F16" s="1">
        <v>1.702</v>
      </c>
      <c r="G16" s="1">
        <v>1.9207</v>
      </c>
    </row>
    <row r="17" spans="3:8" ht="12.75">
      <c r="C17" s="17"/>
      <c r="D17" s="17"/>
      <c r="E17" s="1"/>
      <c r="F17" s="1"/>
      <c r="G17" s="1"/>
      <c r="H17" s="18">
        <v>9.014E-05</v>
      </c>
    </row>
    <row r="18" spans="3:7" ht="12.75">
      <c r="C18" s="17"/>
      <c r="D18" s="17"/>
      <c r="E18" s="1"/>
      <c r="F18" s="1"/>
      <c r="G18" s="1"/>
    </row>
    <row r="19" spans="1:7" ht="12.75">
      <c r="A19" t="s">
        <v>83</v>
      </c>
      <c r="C19" s="17"/>
      <c r="D19" s="17"/>
      <c r="E19" s="1"/>
      <c r="F19" s="1"/>
      <c r="G19" s="1"/>
    </row>
    <row r="20" spans="2:7" ht="12.75">
      <c r="B20" t="s">
        <v>64</v>
      </c>
      <c r="C20" s="17">
        <f>'Intermediate Averages, Etc.'!D9+'Intermediate Averages, Etc.'!D16+'Intermediate Averages, Etc.'!D23+'Intermediate Averages, Etc.'!D37+'Intermediate Averages, Etc.'!D44</f>
        <v>50689.125</v>
      </c>
      <c r="D20" s="17">
        <f>'Intermediate Averages, Etc.'!E9+'Intermediate Averages, Etc.'!E16+'Intermediate Averages, Etc.'!E23+'Intermediate Averages, Etc.'!E37+'Intermediate Averages, Etc.'!E44</f>
        <v>696.25</v>
      </c>
      <c r="E20" s="1">
        <f>100*D20/C20</f>
        <v>1.3735687881769512</v>
      </c>
      <c r="F20" s="1">
        <v>1.27358</v>
      </c>
      <c r="G20" s="1">
        <v>1.4782</v>
      </c>
    </row>
    <row r="21" spans="2:7" ht="12.75">
      <c r="B21" t="s">
        <v>82</v>
      </c>
      <c r="C21" s="17">
        <f>'Sup. Table 8'!F434+'Sup. Table 8'!F445+'Sup. Table 8'!F456</f>
        <v>104272</v>
      </c>
      <c r="D21" s="17">
        <f>'Sup. Table 8'!G434+'Sup. Table 8'!G445+'Sup. Table 8'!G456</f>
        <v>1827</v>
      </c>
      <c r="E21" s="1">
        <f>100*D21/C21</f>
        <v>1.7521482277121374</v>
      </c>
      <c r="F21" s="1">
        <v>1.6734</v>
      </c>
      <c r="G21" s="1">
        <v>1.8336</v>
      </c>
    </row>
    <row r="22" spans="3:8" ht="12.75">
      <c r="C22" s="17"/>
      <c r="D22" s="17"/>
      <c r="E22" s="1"/>
      <c r="F22" s="1"/>
      <c r="G22" s="1"/>
      <c r="H22" s="18">
        <v>3.58E-08</v>
      </c>
    </row>
  </sheetData>
  <mergeCells count="1">
    <mergeCell ref="F3:G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Whitehead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Page Lab</dc:creator>
  <cp:keywords/>
  <dc:description/>
  <cp:lastModifiedBy>Page Lab</cp:lastModifiedBy>
  <cp:lastPrinted>2003-06-12T22:46:58Z</cp:lastPrinted>
  <dcterms:created xsi:type="dcterms:W3CDTF">2002-05-24T16:45:16Z</dcterms:created>
  <dcterms:modified xsi:type="dcterms:W3CDTF">2003-06-12T22:47:10Z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